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mkm.ee/dhs/webdav/f416e8badfda41e2d198e66f2d29ea81e2b90481/47404015227/1e3a9705-77e7-4c86-a063-4a0391fbd1d1/"/>
    </mc:Choice>
  </mc:AlternateContent>
  <xr:revisionPtr revIDLastSave="0" documentId="13_ncr:1_{5BE279B5-DFD3-4468-AD38-EF686D8F7CD9}" xr6:coauthVersionLast="47" xr6:coauthVersionMax="47" xr10:uidLastSave="{00000000-0000-0000-0000-000000000000}"/>
  <bookViews>
    <workbookView xWindow="-108" yWindow="-108" windowWidth="30936" windowHeight="16896" xr2:uid="{911BB1A6-BF45-4C80-B217-662861EE6E42}"/>
  </bookViews>
  <sheets>
    <sheet name="Lisa 7 MKM_toetused" sheetId="1" r:id="rId1"/>
  </sheets>
  <definedNames>
    <definedName name="_xlnm._FilterDatabase" localSheetId="0" hidden="1">'Lisa 7 MKM_toetused'!$A$16:$L$75</definedName>
    <definedName name="_xlnm.Print_Area" localSheetId="0">'Lisa 7 MKM_toetused'!$A$1:$L$70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9" i="1" l="1"/>
  <c r="J7" i="1" l="1"/>
  <c r="J8" i="1"/>
  <c r="J9" i="1"/>
  <c r="J10" i="1"/>
  <c r="J11" i="1"/>
  <c r="J19" i="1"/>
  <c r="J22" i="1"/>
  <c r="J24" i="1"/>
  <c r="J26" i="1"/>
  <c r="J30" i="1"/>
  <c r="J32" i="1"/>
  <c r="J34" i="1"/>
  <c r="J36" i="1"/>
  <c r="J38" i="1"/>
  <c r="J43" i="1"/>
  <c r="J56" i="1"/>
  <c r="J64" i="1"/>
  <c r="J66" i="1"/>
  <c r="J68" i="1"/>
  <c r="J70" i="1"/>
  <c r="J72" i="1"/>
  <c r="J75" i="1"/>
  <c r="K40" i="1"/>
  <c r="L62" i="1"/>
  <c r="K38" i="1"/>
  <c r="I38" i="1"/>
  <c r="L37" i="1"/>
  <c r="L38" i="1" s="1"/>
  <c r="J16" i="1" l="1"/>
  <c r="J12" i="1"/>
  <c r="K18" i="1"/>
  <c r="L45" i="1"/>
  <c r="K44" i="1"/>
  <c r="K26" i="1" l="1"/>
  <c r="I26" i="1"/>
  <c r="L25" i="1"/>
  <c r="L26" i="1" s="1"/>
  <c r="K20" i="1" l="1"/>
  <c r="K64" i="1"/>
  <c r="I64" i="1"/>
  <c r="L57" i="1"/>
  <c r="L58" i="1"/>
  <c r="K10" i="1" l="1"/>
  <c r="I10" i="1"/>
  <c r="K9" i="1"/>
  <c r="K8" i="1"/>
  <c r="K7" i="1"/>
  <c r="I7" i="1"/>
  <c r="K11" i="1"/>
  <c r="I11" i="1"/>
  <c r="K75" i="1"/>
  <c r="I75" i="1"/>
  <c r="K12" i="1" l="1"/>
  <c r="L74" i="1"/>
  <c r="L73" i="1"/>
  <c r="L75" i="1" l="1"/>
  <c r="L11" i="1"/>
  <c r="I54" i="1"/>
  <c r="I48" i="1"/>
  <c r="I49" i="1"/>
  <c r="I44" i="1"/>
  <c r="K56" i="1"/>
  <c r="K43" i="1"/>
  <c r="L39" i="1"/>
  <c r="I40" i="1"/>
  <c r="I17" i="1"/>
  <c r="I9" i="1" s="1"/>
  <c r="L71" i="1"/>
  <c r="K72" i="1"/>
  <c r="I72" i="1"/>
  <c r="L72" i="1" l="1"/>
  <c r="L10" i="1"/>
  <c r="L40" i="1"/>
  <c r="I8" i="1"/>
  <c r="I12" i="1" s="1"/>
  <c r="I43" i="1"/>
  <c r="I56" i="1"/>
  <c r="L35" i="1"/>
  <c r="K36" i="1" l="1"/>
  <c r="L36" i="1"/>
  <c r="I36" i="1"/>
  <c r="K34" i="1" l="1"/>
  <c r="I34" i="1"/>
  <c r="L33" i="1"/>
  <c r="L34" i="1" s="1"/>
  <c r="L31" i="1"/>
  <c r="L32" i="1" s="1"/>
  <c r="K32" i="1"/>
  <c r="I32" i="1"/>
  <c r="K30" i="1"/>
  <c r="I30" i="1"/>
  <c r="L28" i="1"/>
  <c r="L29" i="1"/>
  <c r="L27" i="1"/>
  <c r="L23" i="1"/>
  <c r="I24" i="1"/>
  <c r="L24" i="1" l="1"/>
  <c r="K24" i="1"/>
  <c r="L30" i="1"/>
  <c r="L60" i="1"/>
  <c r="L61" i="1"/>
  <c r="L63" i="1"/>
  <c r="K70" i="1" l="1"/>
  <c r="K68" i="1"/>
  <c r="K66" i="1"/>
  <c r="K22" i="1" l="1"/>
  <c r="K19" i="1"/>
  <c r="K16" i="1" s="1"/>
  <c r="L69" i="1" l="1"/>
  <c r="L70" i="1" s="1"/>
  <c r="L67" i="1"/>
  <c r="L68" i="1" s="1"/>
  <c r="L65" i="1"/>
  <c r="L66" i="1" s="1"/>
  <c r="L59" i="1"/>
  <c r="L64" i="1" s="1"/>
  <c r="L52" i="1"/>
  <c r="L51" i="1"/>
  <c r="L50" i="1"/>
  <c r="L49" i="1"/>
  <c r="L47" i="1"/>
  <c r="L55" i="1"/>
  <c r="L53" i="1"/>
  <c r="L46" i="1"/>
  <c r="L41" i="1"/>
  <c r="L21" i="1"/>
  <c r="L20" i="1"/>
  <c r="L7" i="1" s="1"/>
  <c r="L18" i="1"/>
  <c r="L17" i="1"/>
  <c r="L22" i="1" l="1"/>
  <c r="L19" i="1"/>
  <c r="I70" i="1"/>
  <c r="L44" i="1" l="1"/>
  <c r="I68" i="1"/>
  <c r="I66" i="1"/>
  <c r="L48" i="1"/>
  <c r="L9" i="1" s="1"/>
  <c r="L54" i="1"/>
  <c r="L42" i="1"/>
  <c r="I22" i="1"/>
  <c r="I19" i="1"/>
  <c r="I16" i="1" l="1"/>
  <c r="L43" i="1"/>
  <c r="L8" i="1"/>
  <c r="L12" i="1" s="1"/>
  <c r="L56" i="1"/>
  <c r="L1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tc={9D6001EC-098C-4525-A889-D365DC0934F9}</author>
    <author>tc={3D03F583-04ED-49B2-A199-59586E4120D2}</author>
    <author>tc={E1A1CC9A-35F3-44F8-80C3-F4DBBEB0C83B}</author>
    <author>tc={5DEF193E-4554-4387-AB36-C048111995C6}</author>
    <author>tc={94C4335D-2EDA-4D4A-9512-40D145555C39}</author>
    <author>tc={AB79091B-6B71-496D-8A95-7B5E7E08F95D}</author>
    <author>tc={778C3175-CC3C-40F8-A858-50A08060FB5C}</author>
    <author>tc={965556EF-3C1E-479B-9513-499E40908CEE}</author>
    <author>tc={C2C13293-1160-4093-9AED-16AD576D9D2F}</author>
    <author>tc={65F5046C-6578-4662-A75E-DD19DB215206}</author>
    <author>tc={1A5068FA-83A3-49F3-9D89-44AF92C5CDF5}</author>
    <author>tc={B22843AC-ECBE-4254-AE94-7E7C7DAF53B7}</author>
    <author>tc={0D37281F-275B-4614-B5CA-1492689F24CD}</author>
    <author>tc={87B89B8D-3F4A-4A69-8845-A3967D56E066}</author>
    <author>tc={644FDEB1-1AC7-4B38-B19B-0CA1EC7D79DD}</author>
    <author>tc={4F67D7B5-6A61-485C-AABA-34A02B5FB6E3}</author>
    <author>tc={F6F34E64-D483-463F-898C-94F4BA32B082}</author>
    <author>tc={BE091562-1A48-4276-A47E-22660755881F}</author>
    <author>tc={648B4CA3-EB86-468F-8993-3CDC6FCAE67B}</author>
    <author>tc={EBCC270F-0A6D-4C6C-AD4E-F8A7A20CD07D}</author>
    <author>tc={2B2B9EA9-5991-4672-9C5D-A2950E780F51}</author>
    <author>tc={D1BAFCBA-4CF8-44C2-B6B5-16CF8502F1B9}</author>
    <author>tc={A19E993E-6A27-4D0F-87CF-AF36B5218EB3}</author>
    <author>tc={BF3C5250-52AA-4AD2-A031-114908377A4C}</author>
    <author>tc={6913738E-4D3B-41EA-AE6F-4C05FD87D07C}</author>
    <author>tc={0DEA646C-C70B-45BA-9217-8737E644B1BE}</author>
  </authors>
  <commentList>
    <comment ref="K7" authorId="0" shapeId="0" xr:uid="{9D6001EC-098C-4525-A889-D365DC0934F9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51,4 tuh läheb KaMinile seaduse muudatusega, 76,2 tuh MKMile tegev kuludeks</t>
      </text>
    </comment>
    <comment ref="K8" authorId="1" shapeId="0" xr:uid="{3D03F583-04ED-49B2-A199-59586E4120D2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Pr_tegevuse eelarve parandamine</t>
      </text>
    </comment>
    <comment ref="K9" authorId="2" shapeId="0" xr:uid="{E1A1CC9A-35F3-44F8-80C3-F4DBBEB0C83B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Pr_tegevuse eelarve parandamine 387 tuh + 20 tuh EVK toetusest MKMi tegev kuludesse</t>
      </text>
    </comment>
    <comment ref="K17" authorId="3" shapeId="0" xr:uid="{5DEF193E-4554-4387-AB36-C048111995C6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Varude soet sihtfin-st suunati EVK ettepanekul 150 tuh nende tegevustoetuseks</t>
      </text>
    </comment>
    <comment ref="K18" authorId="4" shapeId="0" xr:uid="{94C4335D-2EDA-4D4A-9512-40D145555C39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Varude soet sihtfin-st suunati EVK ettepanekul 150 tuh nende tegevustoetuseks, -20 tuh jäetakse MKMi tegev kuludeks (J. Reinaste ametikoht)</t>
      </text>
    </comment>
    <comment ref="K20" authorId="5" shapeId="0" xr:uid="{AB79091B-6B71-496D-8A95-7B5E7E08F95D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161 tuh suunatud Metrosertile, 186,4 tuh RIKSi tegev toetuseks, 51,4 tuh läheb KaMinile seaduse muudatusega, 76,2 tuh MKMile tegev kuludeks</t>
      </text>
    </comment>
    <comment ref="K21" authorId="6" shapeId="0" xr:uid="{778C3175-CC3C-40F8-A858-50A08060FB5C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Kvantside proj inv toetusest ümber tõstetud</t>
      </text>
    </comment>
    <comment ref="K23" authorId="7" shapeId="0" xr:uid="{965556EF-3C1E-479B-9513-499E40908CEE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 1% "üldpotist"</t>
      </text>
    </comment>
    <comment ref="K25" authorId="8" shapeId="0" xr:uid="{C2C13293-1160-4093-9AED-16AD576D9D2F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 1% "üldpotist"</t>
      </text>
    </comment>
    <comment ref="K27" authorId="9" shapeId="0" xr:uid="{65F5046C-6578-4662-A75E-DD19DB215206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 1% "üldpotist"</t>
      </text>
    </comment>
    <comment ref="K28" authorId="10" shapeId="0" xr:uid="{1A5068FA-83A3-49F3-9D89-44AF92C5CDF5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 1% "üldpotist"</t>
      </text>
    </comment>
    <comment ref="K29" authorId="11" shapeId="0" xr:uid="{B22843AC-ECBE-4254-AE94-7E7C7DAF53B7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 1% "üldpotist"</t>
      </text>
    </comment>
    <comment ref="K31" authorId="12" shapeId="0" xr:uid="{0D37281F-275B-4614-B5CA-1492689F24CD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 1% "üldpotist"</t>
      </text>
    </comment>
    <comment ref="K33" authorId="13" shapeId="0" xr:uid="{87B89B8D-3F4A-4A69-8845-A3967D56E066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 1% "üldpotist"</t>
      </text>
    </comment>
    <comment ref="K35" authorId="14" shapeId="0" xr:uid="{644FDEB1-1AC7-4B38-B19B-0CA1EC7D79DD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 1% "üldpotist"</t>
      </text>
    </comment>
    <comment ref="K37" authorId="15" shapeId="0" xr:uid="{4F67D7B5-6A61-485C-AABA-34A02B5FB6E3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 1% "üldpotist"</t>
      </text>
    </comment>
    <comment ref="K40" authorId="16" shapeId="0" xr:uid="{F6F34E64-D483-463F-898C-94F4BA32B082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 1% "üldpotist" suunatud erinevatele toetuse saajatele laiali (sh EIS)</t>
      </text>
    </comment>
    <comment ref="K41" authorId="17" shapeId="0" xr:uid="{BE091562-1A48-4276-A47E-22660755881F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Reaalajamaj inv toetus suunatud EISile</t>
      </text>
    </comment>
    <comment ref="K44" authorId="18" shapeId="0" xr:uid="{648B4CA3-EB86-468F-8993-3CDC6FCAE67B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 1% "üldpotist", vt täpsem jaotus TEPi RES 2024-2027 tabelist</t>
      </text>
    </comment>
    <comment ref="K45" authorId="19" shapeId="0" xr:uid="{EBCC270F-0A6D-4C6C-AD4E-F8A7A20CD07D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RTE lahenduste piloteerimise toetusmeede TA 1% "üldpotist"</t>
      </text>
    </comment>
    <comment ref="K57" authorId="20" shapeId="0" xr:uid="{2B2B9EA9-5991-4672-9C5D-A2950E780F51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RIKSilt ümber tõstetud kvantside proj kuludeks</t>
      </text>
    </comment>
    <comment ref="K58" authorId="21" shapeId="0" xr:uid="{D1BAFCBA-4CF8-44C2-B6B5-16CF8502F1B9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RIKSilt ümber tõstetud kvantside proj kuludeks</t>
      </text>
    </comment>
    <comment ref="K59" authorId="22" shapeId="0" xr:uid="{A19E993E-6A27-4D0F-87CF-AF36B5218EB3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 1% "üldpotist"</t>
      </text>
    </comment>
    <comment ref="K60" authorId="23" shapeId="0" xr:uid="{BF3C5250-52AA-4AD2-A031-114908377A4C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Ekslikult ettev programmi sattunud summa parandamine, tegemist on TA 1% vahenditega!</t>
      </text>
    </comment>
    <comment ref="K61" authorId="24" shapeId="0" xr:uid="{6913738E-4D3B-41EA-AE6F-4C05FD87D07C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 1% "üldpotist"</t>
      </text>
    </comment>
    <comment ref="K62" authorId="25" shapeId="0" xr:uid="{0DEA646C-C70B-45BA-9217-8737E644B1BE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TA 1% "üldpotist"</t>
      </text>
    </comment>
  </commentList>
</comments>
</file>

<file path=xl/sharedStrings.xml><?xml version="1.0" encoding="utf-8"?>
<sst xmlns="http://schemas.openxmlformats.org/spreadsheetml/2006/main" count="287" uniqueCount="140">
  <si>
    <t>Majandus- ja Kommunikatsiooniministeeriumi kindlaksmääratud vahendite kulude eelarvest antavad sihtotstabelised ja tegevustoetused</t>
  </si>
  <si>
    <t>Digiühiskonna programm</t>
  </si>
  <si>
    <t>Teadmussiirde programm</t>
  </si>
  <si>
    <t>Ettevõtluskeskkonna programm</t>
  </si>
  <si>
    <t>Kulud toetustele kokku</t>
  </si>
  <si>
    <t>Toetuse saaja/eesmärk</t>
  </si>
  <si>
    <t>Programmi tegevus - kood</t>
  </si>
  <si>
    <t>Programmi tegevus - nimi</t>
  </si>
  <si>
    <t>Eelarve liik</t>
  </si>
  <si>
    <t>Eelarve objekt</t>
  </si>
  <si>
    <t>Objekti nimi</t>
  </si>
  <si>
    <t>Majanduslik sisu</t>
  </si>
  <si>
    <t>Stsenaarium asutuse kulumudelis</t>
  </si>
  <si>
    <t>EELARVE</t>
  </si>
  <si>
    <t/>
  </si>
  <si>
    <t>Periood asutuse kulumudelis</t>
  </si>
  <si>
    <t>20</t>
  </si>
  <si>
    <t>Antud sihtfinantseerimine</t>
  </si>
  <si>
    <t>AS Eesti Varude Keskus</t>
  </si>
  <si>
    <t>ATN10-VARUD</t>
  </si>
  <si>
    <t>Antud tegevustoetused</t>
  </si>
  <si>
    <t>AS Eesti Varude Keskus kokku</t>
  </si>
  <si>
    <t>Riigi Infokommunikatsiooni SA</t>
  </si>
  <si>
    <t>ATN10-RIKS</t>
  </si>
  <si>
    <t>IYDA0102</t>
  </si>
  <si>
    <t>Digiriigi alusbaasi kindlustamine</t>
  </si>
  <si>
    <t>Antud investeeringutoetus</t>
  </si>
  <si>
    <t>Riigi Infokommunikatsiooni SA kokku</t>
  </si>
  <si>
    <t>N10-DROONIKESKUS</t>
  </si>
  <si>
    <t>TI020101</t>
  </si>
  <si>
    <t>Ettevõtete innovatsiooni-, digi- ja rohepöörde soodustamine</t>
  </si>
  <si>
    <t>TI020102</t>
  </si>
  <si>
    <t>Teadus- ja tehnoloogiamahuka iduettevõtluse arendamine</t>
  </si>
  <si>
    <t>Toetused teadus- ja arendustegevuseks kokku</t>
  </si>
  <si>
    <t>Ettevõtluse ja Innovatsiooni SA</t>
  </si>
  <si>
    <t>IN002000</t>
  </si>
  <si>
    <t>IT investeeringud</t>
  </si>
  <si>
    <t>8N10-RE00-HALDUS</t>
  </si>
  <si>
    <t>ATN10-EAS, 8N10-RE00-RRFKM-EAS</t>
  </si>
  <si>
    <t>Ettevõtluse arendamise soodustamine</t>
  </si>
  <si>
    <t>SE000060</t>
  </si>
  <si>
    <t>RRF - tehniline abi</t>
  </si>
  <si>
    <t>8N10-RE00-ERESIDENT, 8N10-RE00-WORKINEST</t>
  </si>
  <si>
    <t>TIEK0102</t>
  </si>
  <si>
    <t>Ettevõtete konkurentsivõime ja ekspordi edendamine</t>
  </si>
  <si>
    <t>8N10-RE00-TURISM, 8N10-RE00-TURISMSF, 8N10-RE00-UUSTURG</t>
  </si>
  <si>
    <t>8N10-RE00-05211</t>
  </si>
  <si>
    <t>TIEK0103</t>
  </si>
  <si>
    <t>Tehnoloogia- ja arendusmahukate investeeringute soodustamine</t>
  </si>
  <si>
    <t>IN005001</t>
  </si>
  <si>
    <t>Suurinvestori investeeringutoetus</t>
  </si>
  <si>
    <t>8N10-RE00-VALISINVES</t>
  </si>
  <si>
    <t>Ettevõtluse ja Innovatsiooni SA kokku</t>
  </si>
  <si>
    <t>AS Metrosert </t>
  </si>
  <si>
    <t>ATN10-METROS, N10-TEADUSARENDUS</t>
  </si>
  <si>
    <t>Antud tegevustoetused (teadus- ja arendustegevus)</t>
  </si>
  <si>
    <t>ATN10-METROS</t>
  </si>
  <si>
    <t>AS Metrosert kokku</t>
  </si>
  <si>
    <t>Eesti Standardimis- ja Akrediteerimiskeskus MTÜ</t>
  </si>
  <si>
    <t>ATN10-STANDA</t>
  </si>
  <si>
    <t>Eesti Standardimis- ja Akrediteerimiskeskus MTÜ kokku</t>
  </si>
  <si>
    <t>Tartu linn</t>
  </si>
  <si>
    <t>ATN10-TARTU</t>
  </si>
  <si>
    <t>Tartu linn kokku</t>
  </si>
  <si>
    <t>AS A.L.A.R.A.</t>
  </si>
  <si>
    <t>ATN10-ALARA, WBS: N10-TA-rakendusuurin</t>
  </si>
  <si>
    <t>Antud tegevustoetused (teadus- ja arendustegev)</t>
  </si>
  <si>
    <t>AS A.L.A.R.A.  kokku</t>
  </si>
  <si>
    <t>EELARVE_ULE</t>
  </si>
  <si>
    <t>Tallinna Tehnikaülikool</t>
  </si>
  <si>
    <t>Tallinna Tehnikaülikool kokku</t>
  </si>
  <si>
    <t>Sisemised muudatused</t>
  </si>
  <si>
    <t>MINISTRI_LIIGENDUS</t>
  </si>
  <si>
    <t>Antud tegevustoetused - halduskulu</t>
  </si>
  <si>
    <t>Antud sihtfin - EIS riiklikud programmid</t>
  </si>
  <si>
    <t>Antud sihtfin - abikõlbmatu RRFi KM</t>
  </si>
  <si>
    <t>Antud sihtfin - riiklikud programmid</t>
  </si>
  <si>
    <t>Antud sihtfin - riiklikud programmid (sh turismi tegevused)</t>
  </si>
  <si>
    <t>Antud tegevustoetused (2024. a kultuuripealinn)</t>
  </si>
  <si>
    <t>WBS: N10-TA-reaalajaandm</t>
  </si>
  <si>
    <t>Antud tegevustoetused - rakendusuuringute keskus</t>
  </si>
  <si>
    <t>Euroopa Kosmose Agentuur</t>
  </si>
  <si>
    <t>Euroopa Kosmose Agentuur kokku</t>
  </si>
  <si>
    <t>Antud sihtfin - ESA valikprogrammides osalemine</t>
  </si>
  <si>
    <t>N10-TA-ESA-CERN</t>
  </si>
  <si>
    <t>SA Tallinna Teaduspark Tehnopol</t>
  </si>
  <si>
    <t>SA Tallinna Teaduspark Tehnopol kokku</t>
  </si>
  <si>
    <t>N10-TA-TEHISINTELLEK</t>
  </si>
  <si>
    <t>N10-TA-A-ESTONIA</t>
  </si>
  <si>
    <t>N10-TA-TEADUSMAH.IDU</t>
  </si>
  <si>
    <t>Tartu Ülikool</t>
  </si>
  <si>
    <t>Tartu Ülikool kokku</t>
  </si>
  <si>
    <t>Antud sihtfinantseerimine - erasektori tehisintellekti pilootprojektid</t>
  </si>
  <si>
    <t>Antud sihtfinantseerimine - Accelerate Estonia programm</t>
  </si>
  <si>
    <t>Antud sihtfinantseerimine - teadus- ja tehnoloogiamahukate idude kiirendid ja teised tegevused</t>
  </si>
  <si>
    <t>Antud sihtfinantseerimine - e-DIH rahastamine AI ja robootikaga seotud uurimis- ja arendustegevuseks</t>
  </si>
  <si>
    <t>N10-TA-E-DIH</t>
  </si>
  <si>
    <t>8N10-RE00-05231, 8N10-RE00-ARENDUSVOI, 8N10-RE00-ROHERUP, N10-ESG MEISTRIKLASS - 8N10-RE00-ESG</t>
  </si>
  <si>
    <t>N10-TEADUSARENDUS, N10-TEADUSARENDUS_2</t>
  </si>
  <si>
    <t>Antud sihtfinantseerimine (toetuse saajad selguvad eelarveaasta jooksul)</t>
  </si>
  <si>
    <t>N10-TA-FOOKUS</t>
  </si>
  <si>
    <t>Lisa 7</t>
  </si>
  <si>
    <t>majandus- ja infotehnoloogiaministri käskkirja "Majandus- ja Kommunikatsiooni-                                                                                                                                                                                                                                                                                                                                                                                                                         ministeeriumi ja tema valitsemisala asutuste 2024. a eelarvete kinnitamine"  juurde</t>
  </si>
  <si>
    <t>Lõplik eelarve 2024</t>
  </si>
  <si>
    <t>TIEK0104</t>
  </si>
  <si>
    <t>Eesti Töötukassa</t>
  </si>
  <si>
    <t>HE010102</t>
  </si>
  <si>
    <t>Aktiivsed ja passiivsed tööturumeetmed</t>
  </si>
  <si>
    <t>Eraldis tööturuteenuste ja -toetuste sihtkapitali</t>
  </si>
  <si>
    <t>Eesti Töötukassa kokku</t>
  </si>
  <si>
    <t>Tööturuprogramm</t>
  </si>
  <si>
    <t>2024_01</t>
  </si>
  <si>
    <t>N10-TEADUSARENDUS</t>
  </si>
  <si>
    <t>WBS: N10-TA-ANDMEMAJMUDEL</t>
  </si>
  <si>
    <t>8N10-RE00-03111, wbs:1N10-HMN-SOO</t>
  </si>
  <si>
    <t>HE090101</t>
  </si>
  <si>
    <t>Soolise võrdõiguslikkuse valdkonna arendamine</t>
  </si>
  <si>
    <t>SE000017</t>
  </si>
  <si>
    <t>Hasartmängumaksust töö-tervis-sotsiaal</t>
  </si>
  <si>
    <t>8N10-RE00-03111, wbs: 1N10-HMN-VPO</t>
  </si>
  <si>
    <t>HE090102</t>
  </si>
  <si>
    <t>Võrdse kohtlemise valdkonna arendamine</t>
  </si>
  <si>
    <t>Toetused hasartmängumaksust kokku</t>
  </si>
  <si>
    <t>Soolise võrdsuse ja võrdse kohtlemise programm</t>
  </si>
  <si>
    <t>Antud investeeringutoetus (kvantside proj)</t>
  </si>
  <si>
    <t>Antud tegevustoetused (kvantside proj)</t>
  </si>
  <si>
    <t>Antud tegevustoetused (sh kvantside proj)</t>
  </si>
  <si>
    <t>Euroopa Tuumauuringute Organisatsioon</t>
  </si>
  <si>
    <t>Antud tegevustoetused (ühekordne liitumistasu)</t>
  </si>
  <si>
    <t>Euroopa Tuumauuringute Organisatsioon kokku</t>
  </si>
  <si>
    <t>Sihtasutus Eesti Teadusagentuur</t>
  </si>
  <si>
    <t>Sihtasutus Eesti Teadusagentuur kokku</t>
  </si>
  <si>
    <t>Antud sihtfinantseerimine (valdkondlike uuringute programm)</t>
  </si>
  <si>
    <t>MTÜ Maakondlikud Arenduskeskused</t>
  </si>
  <si>
    <t>Antud tegevustoetused (teadus- ja arendustegevus, RTE)</t>
  </si>
  <si>
    <t>MTÜ Maakondlikud Arenduskeskused kokku</t>
  </si>
  <si>
    <t>Antud tegevustoetused -kvanttehnoloogiate instituudi loomine</t>
  </si>
  <si>
    <t xml:space="preserve">2023. a-st erak ülek vahendid </t>
  </si>
  <si>
    <t>Antud sihtfinantseerimine (RTE lahenduste piloteerimise toetusmeede)</t>
  </si>
  <si>
    <t>Riigikogus kinnitatud eelarve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</si>
</sst>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theme="1"/>
      <name val="Arial"/>
      <family val="2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rgb="FF333333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0"/>
      <color rgb="FF333333"/>
      <name val="Times New Roman"/>
      <family val="1"/>
      <charset val="186"/>
    </font>
    <font>
      <sz val="10"/>
      <color rgb="FF202124"/>
      <name val="Times New Roman"/>
      <family val="1"/>
      <charset val="186"/>
    </font>
    <font>
      <b/>
      <sz val="10"/>
      <color rgb="FF202124"/>
      <name val="Times New Roman"/>
      <family val="1"/>
      <charset val="186"/>
    </font>
    <font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8"/>
      <name val="Calibri"/>
      <family val="2"/>
      <scheme val="minor"/>
    </font>
    <font>
      <sz val="9"/>
      <color theme="1"/>
      <name val="Times New Roman"/>
      <family val="1"/>
      <charset val="186"/>
    </font>
    <font>
      <sz val="9"/>
      <color indexed="8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color rgb="FF333333"/>
      <name val="Times New Roman"/>
      <family val="1"/>
      <charset val="186"/>
    </font>
    <font>
      <sz val="9"/>
      <color rgb="FF202124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sz val="10"/>
      <color rgb="FF202122"/>
      <name val="Times New Roman"/>
      <family val="1"/>
      <charset val="186"/>
    </font>
    <font>
      <sz val="10"/>
      <color rgb="FF202122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26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3" fontId="6" fillId="0" borderId="0" xfId="1" applyNumberFormat="1" applyFont="1" applyAlignment="1">
      <alignment horizontal="right" wrapText="1"/>
    </xf>
    <xf numFmtId="3" fontId="6" fillId="0" borderId="0" xfId="1" applyNumberFormat="1" applyFont="1" applyAlignment="1" applyProtection="1">
      <alignment horizontal="right"/>
      <protection hidden="1"/>
    </xf>
    <xf numFmtId="0" fontId="0" fillId="0" borderId="0" xfId="0" applyAlignment="1">
      <alignment wrapText="1"/>
    </xf>
    <xf numFmtId="3" fontId="7" fillId="0" borderId="0" xfId="1" applyNumberFormat="1" applyFont="1" applyAlignment="1">
      <alignment horizontal="right" wrapText="1"/>
    </xf>
    <xf numFmtId="3" fontId="7" fillId="0" borderId="0" xfId="1" applyNumberFormat="1" applyFont="1" applyAlignment="1">
      <alignment wrapText="1"/>
    </xf>
    <xf numFmtId="0" fontId="4" fillId="2" borderId="1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2" fillId="0" borderId="1" xfId="0" applyFont="1" applyBorder="1"/>
    <xf numFmtId="0" fontId="12" fillId="2" borderId="1" xfId="0" applyFont="1" applyFill="1" applyBorder="1"/>
    <xf numFmtId="0" fontId="12" fillId="2" borderId="1" xfId="0" applyFont="1" applyFill="1" applyBorder="1" applyAlignment="1">
      <alignment wrapText="1"/>
    </xf>
    <xf numFmtId="0" fontId="3" fillId="0" borderId="0" xfId="0" applyFont="1"/>
    <xf numFmtId="0" fontId="11" fillId="2" borderId="1" xfId="0" applyFont="1" applyFill="1" applyBorder="1"/>
    <xf numFmtId="3" fontId="3" fillId="2" borderId="1" xfId="0" applyNumberFormat="1" applyFont="1" applyFill="1" applyBorder="1"/>
    <xf numFmtId="0" fontId="4" fillId="2" borderId="1" xfId="0" applyFont="1" applyFill="1" applyBorder="1"/>
    <xf numFmtId="0" fontId="18" fillId="2" borderId="1" xfId="0" applyFont="1" applyFill="1" applyBorder="1" applyAlignment="1">
      <alignment vertical="center"/>
    </xf>
    <xf numFmtId="0" fontId="3" fillId="2" borderId="3" xfId="0" applyFont="1" applyFill="1" applyBorder="1"/>
    <xf numFmtId="0" fontId="3" fillId="2" borderId="4" xfId="0" applyFont="1" applyFill="1" applyBorder="1"/>
    <xf numFmtId="0" fontId="18" fillId="2" borderId="1" xfId="0" applyFont="1" applyFill="1" applyBorder="1"/>
    <xf numFmtId="3" fontId="3" fillId="2" borderId="5" xfId="0" applyNumberFormat="1" applyFont="1" applyFill="1" applyBorder="1"/>
    <xf numFmtId="0" fontId="2" fillId="2" borderId="1" xfId="0" applyFont="1" applyFill="1" applyBorder="1" applyAlignment="1">
      <alignment wrapText="1"/>
    </xf>
    <xf numFmtId="3" fontId="3" fillId="2" borderId="1" xfId="0" applyNumberFormat="1" applyFont="1" applyFill="1" applyBorder="1" applyAlignment="1">
      <alignment wrapText="1"/>
    </xf>
    <xf numFmtId="0" fontId="0" fillId="0" borderId="0" xfId="0" applyAlignment="1">
      <alignment horizontal="left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12" fillId="2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9" fillId="0" borderId="1" xfId="2" applyFont="1" applyBorder="1" applyAlignment="1">
      <alignment vertical="center" wrapText="1"/>
    </xf>
    <xf numFmtId="0" fontId="9" fillId="0" borderId="1" xfId="2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4" fillId="3" borderId="1" xfId="2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6" fillId="0" borderId="1" xfId="0" applyFont="1" applyBorder="1" applyAlignment="1">
      <alignment vertical="center" wrapText="1"/>
    </xf>
    <xf numFmtId="3" fontId="16" fillId="0" borderId="1" xfId="0" applyNumberFormat="1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3" fontId="10" fillId="0" borderId="1" xfId="2" applyNumberFormat="1" applyFont="1" applyBorder="1" applyAlignment="1">
      <alignment horizontal="center" vertical="center" wrapText="1"/>
    </xf>
    <xf numFmtId="3" fontId="17" fillId="0" borderId="1" xfId="0" applyNumberFormat="1" applyFont="1" applyBorder="1" applyAlignment="1">
      <alignment vertical="center"/>
    </xf>
    <xf numFmtId="0" fontId="16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21" fillId="0" borderId="1" xfId="0" applyFont="1" applyBorder="1" applyAlignment="1">
      <alignment vertical="center"/>
    </xf>
    <xf numFmtId="3" fontId="2" fillId="0" borderId="0" xfId="0" applyNumberFormat="1" applyFont="1" applyAlignment="1">
      <alignment vertical="center"/>
    </xf>
    <xf numFmtId="0" fontId="21" fillId="0" borderId="4" xfId="0" applyFont="1" applyBorder="1" applyAlignment="1">
      <alignment vertical="center"/>
    </xf>
    <xf numFmtId="0" fontId="3" fillId="3" borderId="1" xfId="0" applyFont="1" applyFill="1" applyBorder="1"/>
    <xf numFmtId="0" fontId="22" fillId="0" borderId="0" xfId="0" applyFont="1" applyAlignment="1">
      <alignment wrapText="1"/>
    </xf>
    <xf numFmtId="0" fontId="23" fillId="2" borderId="1" xfId="0" applyFont="1" applyFill="1" applyBorder="1" applyAlignment="1">
      <alignment vertical="center" wrapText="1"/>
    </xf>
    <xf numFmtId="0" fontId="24" fillId="2" borderId="1" xfId="0" applyFont="1" applyFill="1" applyBorder="1" applyAlignment="1">
      <alignment wrapText="1"/>
    </xf>
    <xf numFmtId="0" fontId="25" fillId="4" borderId="1" xfId="0" applyFont="1" applyFill="1" applyBorder="1" applyAlignment="1">
      <alignment horizontal="left" wrapText="1"/>
    </xf>
    <xf numFmtId="0" fontId="22" fillId="4" borderId="1" xfId="0" applyFont="1" applyFill="1" applyBorder="1" applyAlignment="1">
      <alignment wrapText="1"/>
    </xf>
    <xf numFmtId="0" fontId="23" fillId="2" borderId="1" xfId="0" applyFont="1" applyFill="1" applyBorder="1" applyAlignment="1">
      <alignment wrapText="1"/>
    </xf>
    <xf numFmtId="0" fontId="22" fillId="4" borderId="1" xfId="0" applyFont="1" applyFill="1" applyBorder="1" applyAlignment="1">
      <alignment vertical="center" wrapText="1"/>
    </xf>
    <xf numFmtId="0" fontId="12" fillId="2" borderId="2" xfId="0" applyFont="1" applyFill="1" applyBorder="1"/>
    <xf numFmtId="0" fontId="22" fillId="0" borderId="1" xfId="0" applyFont="1" applyBorder="1" applyAlignment="1">
      <alignment vertical="center" wrapText="1"/>
    </xf>
    <xf numFmtId="0" fontId="26" fillId="2" borderId="1" xfId="0" applyFont="1" applyFill="1" applyBorder="1" applyAlignment="1">
      <alignment wrapText="1"/>
    </xf>
    <xf numFmtId="0" fontId="22" fillId="0" borderId="1" xfId="0" applyFont="1" applyBorder="1" applyAlignment="1">
      <alignment wrapText="1"/>
    </xf>
    <xf numFmtId="0" fontId="6" fillId="4" borderId="1" xfId="0" applyFont="1" applyFill="1" applyBorder="1" applyAlignment="1">
      <alignment horizontal="left" vertical="center" wrapText="1"/>
    </xf>
    <xf numFmtId="0" fontId="3" fillId="2" borderId="0" xfId="0" applyFont="1" applyFill="1"/>
    <xf numFmtId="3" fontId="3" fillId="0" borderId="1" xfId="0" applyNumberFormat="1" applyFont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3" fontId="4" fillId="2" borderId="1" xfId="0" applyNumberFormat="1" applyFont="1" applyFill="1" applyBorder="1"/>
    <xf numFmtId="0" fontId="4" fillId="0" borderId="0" xfId="0" applyFont="1"/>
    <xf numFmtId="0" fontId="6" fillId="0" borderId="1" xfId="0" applyFont="1" applyBorder="1" applyAlignment="1">
      <alignment vertical="center" wrapText="1"/>
    </xf>
    <xf numFmtId="0" fontId="27" fillId="2" borderId="1" xfId="0" applyFont="1" applyFill="1" applyBorder="1" applyAlignment="1">
      <alignment vertical="center" wrapText="1"/>
    </xf>
    <xf numFmtId="3" fontId="28" fillId="0" borderId="1" xfId="2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/>
    </xf>
    <xf numFmtId="3" fontId="9" fillId="0" borderId="1" xfId="2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22" fillId="0" borderId="1" xfId="0" applyFont="1" applyBorder="1" applyAlignment="1">
      <alignment vertical="center"/>
    </xf>
    <xf numFmtId="3" fontId="6" fillId="0" borderId="0" xfId="1" applyNumberFormat="1" applyFont="1" applyAlignment="1">
      <alignment horizontal="right"/>
    </xf>
    <xf numFmtId="0" fontId="12" fillId="0" borderId="1" xfId="0" applyFont="1" applyBorder="1"/>
    <xf numFmtId="0" fontId="30" fillId="2" borderId="0" xfId="0" applyFont="1" applyFill="1" applyAlignment="1">
      <alignment vertical="center"/>
    </xf>
    <xf numFmtId="0" fontId="31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12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3" fontId="2" fillId="0" borderId="7" xfId="0" applyNumberFormat="1" applyFont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19" fillId="0" borderId="1" xfId="0" applyFont="1" applyBorder="1" applyAlignment="1">
      <alignment vertical="center" wrapText="1"/>
    </xf>
    <xf numFmtId="0" fontId="6" fillId="2" borderId="7" xfId="0" applyFont="1" applyFill="1" applyBorder="1" applyAlignment="1">
      <alignment vertical="center"/>
    </xf>
    <xf numFmtId="0" fontId="4" fillId="2" borderId="7" xfId="0" applyFont="1" applyFill="1" applyBorder="1"/>
    <xf numFmtId="0" fontId="4" fillId="2" borderId="7" xfId="0" applyFont="1" applyFill="1" applyBorder="1" applyAlignment="1">
      <alignment wrapText="1"/>
    </xf>
    <xf numFmtId="0" fontId="18" fillId="2" borderId="4" xfId="0" applyFont="1" applyFill="1" applyBorder="1"/>
    <xf numFmtId="0" fontId="2" fillId="0" borderId="0" xfId="0" applyFont="1" applyAlignment="1">
      <alignment horizontal="left" vertical="center"/>
    </xf>
    <xf numFmtId="3" fontId="6" fillId="0" borderId="0" xfId="1" applyNumberFormat="1" applyFont="1" applyAlignment="1">
      <alignment horizontal="right" vertical="center" wrapText="1"/>
    </xf>
    <xf numFmtId="3" fontId="6" fillId="0" borderId="0" xfId="1" applyNumberFormat="1" applyFont="1" applyAlignment="1" applyProtection="1">
      <alignment horizontal="right" vertical="center"/>
      <protection hidden="1"/>
    </xf>
    <xf numFmtId="3" fontId="3" fillId="3" borderId="1" xfId="0" applyNumberFormat="1" applyFont="1" applyFill="1" applyBorder="1" applyAlignment="1">
      <alignment horizontal="left"/>
    </xf>
    <xf numFmtId="0" fontId="13" fillId="0" borderId="1" xfId="0" applyFont="1" applyBorder="1"/>
    <xf numFmtId="0" fontId="14" fillId="0" borderId="1" xfId="0" applyFont="1" applyBorder="1" applyAlignment="1">
      <alignment horizontal="left" vertical="center" wrapText="1"/>
    </xf>
    <xf numFmtId="0" fontId="4" fillId="0" borderId="1" xfId="0" applyFont="1" applyBorder="1"/>
    <xf numFmtId="0" fontId="19" fillId="0" borderId="1" xfId="0" applyFont="1" applyBorder="1" applyAlignment="1">
      <alignment vertical="center"/>
    </xf>
    <xf numFmtId="0" fontId="25" fillId="0" borderId="1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2" fillId="0" borderId="0" xfId="0" applyFont="1" applyAlignment="1">
      <alignment horizontal="right" wrapText="1"/>
    </xf>
    <xf numFmtId="0" fontId="0" fillId="0" borderId="0" xfId="0"/>
    <xf numFmtId="3" fontId="6" fillId="0" borderId="0" xfId="1" applyNumberFormat="1" applyFont="1" applyAlignment="1">
      <alignment horizontal="right" wrapText="1"/>
    </xf>
    <xf numFmtId="0" fontId="15" fillId="2" borderId="1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</cellXfs>
  <cellStyles count="3">
    <cellStyle name="Normaallaad" xfId="0" builtinId="0"/>
    <cellStyle name="Normaallaad 2" xfId="1" xr:uid="{68529AA7-28B5-44F1-A5C6-F2AD667E0CEB}"/>
    <cellStyle name="Normaallaad 4" xfId="2" xr:uid="{5104368E-7262-4C13-9D11-921B3415110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elena Siemann" id="{34179E4F-564C-4BF2-82E9-FBC2153CF4EF}" userId="S-1-5-21-2009196460-3307222142-1538888278-3731" providerId="AD"/>
</personList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K7" dT="2024-01-11T13:05:06.87" personId="{34179E4F-564C-4BF2-82E9-FBC2153CF4EF}" id="{9D6001EC-098C-4525-A889-D365DC0934F9}">
    <text>51,4 tuh läheb KaMinile seaduse muudatusega, 76,2 tuh MKMile tegev kuludeks</text>
  </threadedComment>
  <threadedComment ref="K8" dT="2024-01-11T13:05:23.38" personId="{34179E4F-564C-4BF2-82E9-FBC2153CF4EF}" id="{3D03F583-04ED-49B2-A199-59586E4120D2}">
    <text>Pr_tegevuse eelarve parandamine</text>
  </threadedComment>
  <threadedComment ref="K9" dT="2024-01-11T13:06:08.70" personId="{34179E4F-564C-4BF2-82E9-FBC2153CF4EF}" id="{E1A1CC9A-35F3-44F8-80C3-F4DBBEB0C83B}">
    <text>Pr_tegevuse eelarve parandamine 387 tuh + 20 tuh EVK toetusest MKMi tegev kuludesse</text>
  </threadedComment>
  <threadedComment ref="K17" dT="2024-01-11T07:46:15.79" personId="{34179E4F-564C-4BF2-82E9-FBC2153CF4EF}" id="{5DEF193E-4554-4387-AB36-C048111995C6}">
    <text>Varude soet sihtfin-st suunati EVK ettepanekul 150 tuh nende tegevustoetuseks</text>
  </threadedComment>
  <threadedComment ref="K18" dT="2024-01-11T07:47:32.57" personId="{34179E4F-564C-4BF2-82E9-FBC2153CF4EF}" id="{94C4335D-2EDA-4D4A-9512-40D145555C39}">
    <text>Varude soet sihtfin-st suunati EVK ettepanekul 150 tuh nende tegevustoetuseks, -20 tuh jäetakse MKMi tegev kuludeks (J. Reinaste ametikoht)</text>
  </threadedComment>
  <threadedComment ref="K20" dT="2024-01-05T15:47:42.98" personId="{34179E4F-564C-4BF2-82E9-FBC2153CF4EF}" id="{AB79091B-6B71-496D-8A95-7B5E7E08F95D}">
    <text>161 tuh suunatud Metrosertile, 186,4 tuh RIKSi tegev toetuseks, 51,4 tuh läheb KaMinile seaduse muudatusega, 76,2 tuh MKMile tegev kuludeks</text>
  </threadedComment>
  <threadedComment ref="K21" dT="2024-01-05T15:58:49.52" personId="{34179E4F-564C-4BF2-82E9-FBC2153CF4EF}" id="{778C3175-CC3C-40F8-A858-50A08060FB5C}">
    <text>Kvantside proj inv toetusest ümber tõstetud</text>
  </threadedComment>
  <threadedComment ref="K23" dT="2024-01-11T07:48:50.33" personId="{34179E4F-564C-4BF2-82E9-FBC2153CF4EF}" id="{965556EF-3C1E-479B-9513-499E40908CEE}">
    <text>TA 1% "üldpotist"</text>
  </threadedComment>
  <threadedComment ref="K25" dT="2024-01-11T07:48:54.26" personId="{34179E4F-564C-4BF2-82E9-FBC2153CF4EF}" id="{C2C13293-1160-4093-9AED-16AD576D9D2F}">
    <text>TA 1% "üldpotist"</text>
  </threadedComment>
  <threadedComment ref="K27" dT="2024-01-11T07:49:09.84" personId="{34179E4F-564C-4BF2-82E9-FBC2153CF4EF}" id="{65F5046C-6578-4662-A75E-DD19DB215206}">
    <text>TA 1% "üldpotist"</text>
  </threadedComment>
  <threadedComment ref="K28" dT="2024-01-11T07:49:13.58" personId="{34179E4F-564C-4BF2-82E9-FBC2153CF4EF}" id="{1A5068FA-83A3-49F3-9D89-44AF92C5CDF5}">
    <text>TA 1% "üldpotist"</text>
  </threadedComment>
  <threadedComment ref="K29" dT="2024-01-11T07:49:17.06" personId="{34179E4F-564C-4BF2-82E9-FBC2153CF4EF}" id="{B22843AC-ECBE-4254-AE94-7E7C7DAF53B7}">
    <text>TA 1% "üldpotist"</text>
  </threadedComment>
  <threadedComment ref="K31" dT="2024-01-11T07:49:30.59" personId="{34179E4F-564C-4BF2-82E9-FBC2153CF4EF}" id="{0D37281F-275B-4614-B5CA-1492689F24CD}">
    <text>TA 1% "üldpotist"</text>
  </threadedComment>
  <threadedComment ref="K33" dT="2024-01-11T07:49:38.51" personId="{34179E4F-564C-4BF2-82E9-FBC2153CF4EF}" id="{87B89B8D-3F4A-4A69-8845-A3967D56E066}">
    <text>TA 1% "üldpotist"</text>
  </threadedComment>
  <threadedComment ref="K35" dT="2024-01-11T07:49:48.79" personId="{34179E4F-564C-4BF2-82E9-FBC2153CF4EF}" id="{644FDEB1-1AC7-4B38-B19B-0CA1EC7D79DD}">
    <text>TA 1% "üldpotist"</text>
  </threadedComment>
  <threadedComment ref="K37" dT="2024-01-11T07:49:58.94" personId="{34179E4F-564C-4BF2-82E9-FBC2153CF4EF}" id="{4F67D7B5-6A61-485C-AABA-34A02B5FB6E3}">
    <text>TA 1% "üldpotist"</text>
  </threadedComment>
  <threadedComment ref="K40" dT="2024-01-11T07:52:47.54" personId="{34179E4F-564C-4BF2-82E9-FBC2153CF4EF}" id="{F6F34E64-D483-463F-898C-94F4BA32B082}">
    <text>TA 1% "üldpotist" suunatud erinevatele toetuse saajatele laiali (sh EIS)</text>
  </threadedComment>
  <threadedComment ref="K41" dT="2024-01-11T07:55:42.14" personId="{34179E4F-564C-4BF2-82E9-FBC2153CF4EF}" id="{BE091562-1A48-4276-A47E-22660755881F}">
    <text>Reaalajamaj inv toetus suunatud EISile</text>
  </threadedComment>
  <threadedComment ref="K44" dT="2024-01-11T07:50:32.96" personId="{34179E4F-564C-4BF2-82E9-FBC2153CF4EF}" id="{648B4CA3-EB86-468F-8993-3CDC6FCAE67B}">
    <text>TA 1% "üldpotist", vt täpsem jaotus TEPi RES 2024-2027 tabelist</text>
  </threadedComment>
  <threadedComment ref="K45" dT="2024-01-11T08:27:47.85" personId="{34179E4F-564C-4BF2-82E9-FBC2153CF4EF}" id="{EBCC270F-0A6D-4C6C-AD4E-F8A7A20CD07D}">
    <text>RTE lahenduste piloteerimise toetusmeede TA 1% "üldpotist"</text>
  </threadedComment>
  <threadedComment ref="K57" dT="2024-01-05T15:45:42.34" personId="{34179E4F-564C-4BF2-82E9-FBC2153CF4EF}" id="{2B2B9EA9-5991-4672-9C5D-A2950E780F51}">
    <text>RIKSilt ümber tõstetud kvantside proj kuludeks</text>
  </threadedComment>
  <threadedComment ref="K58" dT="2024-01-05T15:45:47.56" personId="{34179E4F-564C-4BF2-82E9-FBC2153CF4EF}" id="{D1BAFCBA-4CF8-44C2-B6B5-16CF8502F1B9}">
    <text>RIKSilt ümber tõstetud kvantside proj kuludeks</text>
  </threadedComment>
  <threadedComment ref="K59" dT="2024-01-11T07:50:53.40" personId="{34179E4F-564C-4BF2-82E9-FBC2153CF4EF}" id="{A19E993E-6A27-4D0F-87CF-AF36B5218EB3}">
    <text>TA 1% "üldpotist"</text>
  </threadedComment>
  <threadedComment ref="K60" dT="2024-01-11T09:09:53.56" personId="{34179E4F-564C-4BF2-82E9-FBC2153CF4EF}" id="{BF3C5250-52AA-4AD2-A031-114908377A4C}">
    <text>Ekslikult ettev programmi sattunud summa parandamine, tegemist on TA 1% vahenditega!</text>
  </threadedComment>
  <threadedComment ref="K61" dT="2024-01-11T07:50:56.99" personId="{34179E4F-564C-4BF2-82E9-FBC2153CF4EF}" id="{6913738E-4D3B-41EA-AE6F-4C05FD87D07C}">
    <text>TA 1% "üldpotist"</text>
  </threadedComment>
  <threadedComment ref="K62" dT="2024-01-11T07:51:00.62" personId="{34179E4F-564C-4BF2-82E9-FBC2153CF4EF}" id="{0DEA646C-C70B-45BA-9217-8737E644B1BE}">
    <text>TA 1% "üldpotist"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6C644-7FEA-4119-BB74-5BC0BECC31FA}">
  <sheetPr>
    <pageSetUpPr fitToPage="1"/>
  </sheetPr>
  <dimension ref="A1:L75"/>
  <sheetViews>
    <sheetView tabSelected="1" zoomScaleNormal="100" workbookViewId="0">
      <selection activeCell="I14" sqref="I14"/>
    </sheetView>
  </sheetViews>
  <sheetFormatPr defaultRowHeight="14.4" outlineLevelCol="1" x14ac:dyDescent="0.3"/>
  <cols>
    <col min="1" max="1" width="25.88671875" customWidth="1"/>
    <col min="2" max="2" width="26.44140625" style="62" hidden="1" customWidth="1" outlineLevel="1"/>
    <col min="3" max="3" width="10.44140625" customWidth="1" collapsed="1"/>
    <col min="4" max="4" width="24.33203125" style="7" customWidth="1"/>
    <col min="5" max="5" width="9.6640625" bestFit="1" customWidth="1"/>
    <col min="6" max="6" width="9.44140625" customWidth="1"/>
    <col min="7" max="7" width="36.109375" customWidth="1"/>
    <col min="8" max="8" width="32.88671875" customWidth="1"/>
    <col min="9" max="9" width="13.6640625" customWidth="1"/>
    <col min="10" max="10" width="12.88671875" hidden="1" customWidth="1"/>
    <col min="11" max="11" width="13.33203125" customWidth="1"/>
    <col min="12" max="12" width="14.109375" style="28" customWidth="1"/>
  </cols>
  <sheetData>
    <row r="1" spans="1:12" s="1" customFormat="1" ht="13.2" x14ac:dyDescent="0.25">
      <c r="B1" s="62"/>
      <c r="D1" s="2"/>
      <c r="L1" s="3" t="s">
        <v>101</v>
      </c>
    </row>
    <row r="2" spans="1:12" s="1" customFormat="1" ht="13.2" customHeight="1" x14ac:dyDescent="0.25">
      <c r="B2" s="62"/>
      <c r="D2" s="2"/>
      <c r="H2" s="118" t="s">
        <v>102</v>
      </c>
      <c r="I2" s="119"/>
      <c r="J2" s="119"/>
      <c r="K2" s="119"/>
      <c r="L2" s="119"/>
    </row>
    <row r="3" spans="1:12" s="1" customFormat="1" ht="13.2" customHeight="1" x14ac:dyDescent="0.25">
      <c r="B3" s="62"/>
      <c r="D3" s="2"/>
      <c r="G3" s="2"/>
      <c r="H3" s="119"/>
      <c r="I3" s="119"/>
      <c r="J3" s="119"/>
      <c r="K3" s="119"/>
      <c r="L3" s="119"/>
    </row>
    <row r="4" spans="1:12" s="1" customFormat="1" ht="13.2" x14ac:dyDescent="0.25">
      <c r="B4" s="62"/>
      <c r="D4" s="2"/>
      <c r="L4" s="4"/>
    </row>
    <row r="5" spans="1:12" s="45" customFormat="1" ht="13.2" x14ac:dyDescent="0.3">
      <c r="A5" s="124" t="s">
        <v>0</v>
      </c>
      <c r="B5" s="125"/>
      <c r="C5" s="125"/>
      <c r="D5" s="125"/>
      <c r="E5" s="125"/>
      <c r="L5" s="107"/>
    </row>
    <row r="6" spans="1:12" s="41" customFormat="1" ht="14.25" customHeight="1" x14ac:dyDescent="0.3">
      <c r="A6" s="125"/>
      <c r="B6" s="125"/>
      <c r="C6" s="125"/>
      <c r="D6" s="125"/>
      <c r="E6" s="125"/>
      <c r="H6" s="108"/>
      <c r="I6" s="109"/>
      <c r="J6" s="109"/>
      <c r="K6" s="109"/>
      <c r="L6" s="109"/>
    </row>
    <row r="7" spans="1:12" x14ac:dyDescent="0.3">
      <c r="H7" s="5" t="s">
        <v>1</v>
      </c>
      <c r="I7" s="6">
        <f>SUMIF($C$17:$C$75,"IYDA*",I$17:I$75)</f>
        <v>-4907245.0009599999</v>
      </c>
      <c r="J7" s="6">
        <f>SUMIF($C$17:$C$75,"IYDA*",J$17:J$75)</f>
        <v>0</v>
      </c>
      <c r="K7" s="6">
        <f>SUMIF($C$17:$C$75,"IYDA*",K$17:K$75)</f>
        <v>127541</v>
      </c>
      <c r="L7" s="6">
        <f>SUMIF($C$17:$C$75,"IYDA*",L$17:L$75)</f>
        <v>-4779704.0009599999</v>
      </c>
    </row>
    <row r="8" spans="1:12" x14ac:dyDescent="0.3">
      <c r="H8" s="5" t="s">
        <v>2</v>
      </c>
      <c r="I8" s="6">
        <f>SUMIF($C$17:$C$75,"TI02*",I$17:I$75)</f>
        <v>-65234513.100550398</v>
      </c>
      <c r="J8" s="6">
        <f>SUMIF($C$17:$C$75,"TI02*",J$17:J$75)</f>
        <v>0</v>
      </c>
      <c r="K8" s="6">
        <f>SUMIF($C$17:$C$75,"TI02*",K$17:K$75)</f>
        <v>-387000</v>
      </c>
      <c r="L8" s="6">
        <f>SUMIF($C$17:$C$75,"TI02*",L$17:L$75)</f>
        <v>-65621513.100550398</v>
      </c>
    </row>
    <row r="9" spans="1:12" x14ac:dyDescent="0.3">
      <c r="D9" s="1"/>
      <c r="H9" s="5" t="s">
        <v>3</v>
      </c>
      <c r="I9" s="6">
        <f>SUMIF($C$17:$C$75,"TIEK*",I$17:I$75)</f>
        <v>-37437769.201150797</v>
      </c>
      <c r="J9" s="6">
        <f>SUMIF($C$17:$C$75,"TIEK*",J$17:J$75)</f>
        <v>0</v>
      </c>
      <c r="K9" s="6">
        <f>SUMIF($C$17:$C$75,"TIEK*",K$17:K$75)</f>
        <v>407000</v>
      </c>
      <c r="L9" s="6">
        <f>SUMIF($C$17:$C$75,"TIEK*",L$17:L$75)</f>
        <v>-37030769.201150797</v>
      </c>
    </row>
    <row r="10" spans="1:12" x14ac:dyDescent="0.3">
      <c r="G10" s="120" t="s">
        <v>110</v>
      </c>
      <c r="H10" s="120"/>
      <c r="I10" s="6">
        <f>SUMIF($C$17:$C$75,"HE01*",I$17:I$75)</f>
        <v>-18000</v>
      </c>
      <c r="J10" s="6">
        <f>SUMIF($C$17:$C$75,"HE01*",J$17:J$75)</f>
        <v>0</v>
      </c>
      <c r="K10" s="6">
        <f>SUMIF($C$17:$C$75,"HE01*",K$17:K$75)</f>
        <v>0</v>
      </c>
      <c r="L10" s="6">
        <f>SUMIF($C$17:$C$75,"HE01*",L$17:L$75)</f>
        <v>-18000</v>
      </c>
    </row>
    <row r="11" spans="1:12" x14ac:dyDescent="0.3">
      <c r="G11" s="5"/>
      <c r="H11" s="92" t="s">
        <v>123</v>
      </c>
      <c r="I11" s="6">
        <f>SUMIF($C$17:$C$75,"HE09*",I$17:I$75)</f>
        <v>-500000</v>
      </c>
      <c r="J11" s="6">
        <f>SUMIF($C$17:$C$75,"HE09*",J$17:J$75)</f>
        <v>0</v>
      </c>
      <c r="K11" s="6">
        <f>SUMIF($C$17:$C$75,"HE09*",K$17:K$75)</f>
        <v>0</v>
      </c>
      <c r="L11" s="6">
        <f>SUMIF($C$17:$C$75,"HE09*",L$17:L$75)</f>
        <v>-500000</v>
      </c>
    </row>
    <row r="12" spans="1:12" x14ac:dyDescent="0.3">
      <c r="H12" s="8" t="s">
        <v>4</v>
      </c>
      <c r="I12" s="9">
        <f>SUM(I7:I11)</f>
        <v>-108097527.30266121</v>
      </c>
      <c r="J12" s="9">
        <f t="shared" ref="J12:L12" si="0">SUM(J7:J11)</f>
        <v>0</v>
      </c>
      <c r="K12" s="9">
        <f t="shared" si="0"/>
        <v>147541</v>
      </c>
      <c r="L12" s="9">
        <f t="shared" si="0"/>
        <v>-107949986.30266121</v>
      </c>
    </row>
    <row r="13" spans="1:12" s="41" customFormat="1" ht="59.4" customHeight="1" x14ac:dyDescent="0.3">
      <c r="A13" s="42" t="s">
        <v>5</v>
      </c>
      <c r="B13" s="63"/>
      <c r="C13" s="42" t="s">
        <v>6</v>
      </c>
      <c r="D13" s="42" t="s">
        <v>7</v>
      </c>
      <c r="E13" s="43" t="s">
        <v>8</v>
      </c>
      <c r="F13" s="42" t="s">
        <v>9</v>
      </c>
      <c r="G13" s="42" t="s">
        <v>10</v>
      </c>
      <c r="H13" s="42" t="s">
        <v>11</v>
      </c>
      <c r="I13" s="42" t="s">
        <v>139</v>
      </c>
      <c r="J13" s="80" t="s">
        <v>137</v>
      </c>
      <c r="K13" s="33" t="s">
        <v>71</v>
      </c>
      <c r="L13" s="44" t="s">
        <v>103</v>
      </c>
    </row>
    <row r="14" spans="1:12" s="41" customFormat="1" ht="26.4" x14ac:dyDescent="0.3">
      <c r="A14" s="34"/>
      <c r="B14" s="70"/>
      <c r="D14" s="50"/>
      <c r="E14" s="51"/>
      <c r="F14" s="34"/>
      <c r="G14" s="37"/>
      <c r="H14" s="38" t="s">
        <v>12</v>
      </c>
      <c r="I14" s="52" t="s">
        <v>13</v>
      </c>
      <c r="J14" s="81" t="s">
        <v>68</v>
      </c>
      <c r="K14" s="86" t="s">
        <v>72</v>
      </c>
      <c r="L14" s="40"/>
    </row>
    <row r="15" spans="1:12" s="41" customFormat="1" ht="19.2" customHeight="1" x14ac:dyDescent="0.25">
      <c r="A15" s="34"/>
      <c r="B15" s="72"/>
      <c r="C15" s="34" t="s">
        <v>14</v>
      </c>
      <c r="D15" s="35" t="s">
        <v>14</v>
      </c>
      <c r="E15" s="36" t="s">
        <v>14</v>
      </c>
      <c r="F15" s="34"/>
      <c r="G15" s="37"/>
      <c r="H15" s="38" t="s">
        <v>15</v>
      </c>
      <c r="I15" s="39">
        <v>2024</v>
      </c>
      <c r="J15" s="82" t="s">
        <v>111</v>
      </c>
      <c r="K15" s="87" t="s">
        <v>111</v>
      </c>
      <c r="L15" s="40"/>
    </row>
    <row r="16" spans="1:12" s="1" customFormat="1" ht="13.2" x14ac:dyDescent="0.25">
      <c r="A16" s="11"/>
      <c r="B16" s="64"/>
      <c r="C16" s="12"/>
      <c r="D16" s="13"/>
      <c r="E16" s="12"/>
      <c r="F16" s="12"/>
      <c r="G16" s="12"/>
      <c r="H16" s="12"/>
      <c r="I16" s="110">
        <f>SUBTOTAL(9,I17:I75)</f>
        <v>-108097527.30266118</v>
      </c>
      <c r="J16" s="110">
        <f>SUBTOTAL(9,J17:J75)</f>
        <v>0</v>
      </c>
      <c r="K16" s="110">
        <f>SUBTOTAL(9,K17:K75)</f>
        <v>147541</v>
      </c>
      <c r="L16" s="110">
        <f>SUBTOTAL(9,L17:L75)</f>
        <v>-107949986.30266118</v>
      </c>
    </row>
    <row r="17" spans="1:12" s="17" customFormat="1" ht="26.4" x14ac:dyDescent="0.25">
      <c r="A17" s="49" t="s">
        <v>18</v>
      </c>
      <c r="B17" s="66" t="s">
        <v>19</v>
      </c>
      <c r="C17" s="30" t="s">
        <v>104</v>
      </c>
      <c r="D17" s="29" t="s">
        <v>39</v>
      </c>
      <c r="E17" s="30" t="s">
        <v>16</v>
      </c>
      <c r="F17" s="30"/>
      <c r="G17" s="30"/>
      <c r="H17" s="29" t="s">
        <v>17</v>
      </c>
      <c r="I17" s="31">
        <f>-5200000+2500000</f>
        <v>-2700000</v>
      </c>
      <c r="J17" s="31"/>
      <c r="K17" s="31">
        <v>150000</v>
      </c>
      <c r="L17" s="31">
        <f>+I17+J17+K17</f>
        <v>-2550000</v>
      </c>
    </row>
    <row r="18" spans="1:12" s="1" customFormat="1" ht="26.4" x14ac:dyDescent="0.25">
      <c r="A18" s="111"/>
      <c r="B18" s="66" t="s">
        <v>19</v>
      </c>
      <c r="C18" s="30" t="s">
        <v>104</v>
      </c>
      <c r="D18" s="29" t="s">
        <v>39</v>
      </c>
      <c r="E18" s="30" t="s">
        <v>16</v>
      </c>
      <c r="F18" s="30"/>
      <c r="G18" s="30"/>
      <c r="H18" s="29" t="s">
        <v>20</v>
      </c>
      <c r="I18" s="31">
        <v>-849999.99999000027</v>
      </c>
      <c r="J18" s="31"/>
      <c r="K18" s="31">
        <f>-150000+20000</f>
        <v>-130000</v>
      </c>
      <c r="L18" s="31">
        <f>+I18+J18+K18</f>
        <v>-979999.99999000027</v>
      </c>
    </row>
    <row r="19" spans="1:12" s="17" customFormat="1" ht="13.2" x14ac:dyDescent="0.25">
      <c r="A19" s="18" t="s">
        <v>21</v>
      </c>
      <c r="B19" s="64"/>
      <c r="C19" s="12"/>
      <c r="D19" s="13"/>
      <c r="E19" s="83"/>
      <c r="F19" s="83"/>
      <c r="G19" s="83"/>
      <c r="H19" s="83"/>
      <c r="I19" s="85">
        <f>+SUBTOTAL(9, I17:I18)</f>
        <v>-3549999.9999900004</v>
      </c>
      <c r="J19" s="85">
        <f>+SUBTOTAL(9, J17:J18)</f>
        <v>0</v>
      </c>
      <c r="K19" s="85">
        <f>+SUBTOTAL(9, K17:K18)</f>
        <v>20000</v>
      </c>
      <c r="L19" s="85">
        <f>+SUBTOTAL(9, L17:L18)</f>
        <v>-3529999.9999900004</v>
      </c>
    </row>
    <row r="20" spans="1:12" s="1" customFormat="1" ht="26.4" x14ac:dyDescent="0.25">
      <c r="A20" s="112" t="s">
        <v>22</v>
      </c>
      <c r="B20" s="65" t="s">
        <v>23</v>
      </c>
      <c r="C20" s="30" t="s">
        <v>24</v>
      </c>
      <c r="D20" s="29" t="s">
        <v>25</v>
      </c>
      <c r="E20" s="30" t="s">
        <v>16</v>
      </c>
      <c r="F20" s="30" t="s">
        <v>35</v>
      </c>
      <c r="G20" s="30" t="s">
        <v>36</v>
      </c>
      <c r="H20" s="30" t="s">
        <v>26</v>
      </c>
      <c r="I20" s="31">
        <v>-594527.99999000004</v>
      </c>
      <c r="J20" s="31"/>
      <c r="K20" s="31">
        <f>500000-25000</f>
        <v>475000</v>
      </c>
      <c r="L20" s="31">
        <f>+I20+J20+K20</f>
        <v>-119527.99999000004</v>
      </c>
    </row>
    <row r="21" spans="1:12" s="1" customFormat="1" ht="26.4" x14ac:dyDescent="0.25">
      <c r="A21" s="14"/>
      <c r="B21" s="66" t="s">
        <v>23</v>
      </c>
      <c r="C21" s="30" t="s">
        <v>24</v>
      </c>
      <c r="D21" s="29" t="s">
        <v>25</v>
      </c>
      <c r="E21" s="30" t="s">
        <v>16</v>
      </c>
      <c r="F21" s="30"/>
      <c r="G21" s="30"/>
      <c r="H21" s="29" t="s">
        <v>126</v>
      </c>
      <c r="I21" s="31">
        <v>-2993717.0009699999</v>
      </c>
      <c r="J21" s="31"/>
      <c r="K21" s="31">
        <v>-186360</v>
      </c>
      <c r="L21" s="31">
        <f>+I21+J21+K21</f>
        <v>-3180077.0009699999</v>
      </c>
    </row>
    <row r="22" spans="1:12" s="17" customFormat="1" ht="13.2" x14ac:dyDescent="0.25">
      <c r="A22" s="121" t="s">
        <v>27</v>
      </c>
      <c r="B22" s="121"/>
      <c r="C22" s="121"/>
      <c r="D22" s="13"/>
      <c r="E22" s="12"/>
      <c r="F22" s="12"/>
      <c r="G22" s="12"/>
      <c r="H22" s="12"/>
      <c r="I22" s="19">
        <f>+SUBTOTAL(9, I20:I21)</f>
        <v>-3588245.0009599999</v>
      </c>
      <c r="J22" s="19">
        <f t="shared" ref="J22:L22" si="1">+SUBTOTAL(9, J20:J21)</f>
        <v>0</v>
      </c>
      <c r="K22" s="19">
        <f t="shared" si="1"/>
        <v>288640</v>
      </c>
      <c r="L22" s="19">
        <f t="shared" si="1"/>
        <v>-3299605.0009599999</v>
      </c>
    </row>
    <row r="23" spans="1:12" s="45" customFormat="1" ht="34.200000000000003" customHeight="1" x14ac:dyDescent="0.3">
      <c r="A23" s="56" t="s">
        <v>81</v>
      </c>
      <c r="B23" s="60" t="s">
        <v>84</v>
      </c>
      <c r="C23" s="30" t="s">
        <v>29</v>
      </c>
      <c r="D23" s="29" t="s">
        <v>30</v>
      </c>
      <c r="E23" s="30" t="s">
        <v>16</v>
      </c>
      <c r="F23" s="55"/>
      <c r="G23" s="55"/>
      <c r="H23" s="29" t="s">
        <v>83</v>
      </c>
      <c r="I23" s="31">
        <v>0</v>
      </c>
      <c r="J23" s="31"/>
      <c r="K23" s="31">
        <v>-4000000</v>
      </c>
      <c r="L23" s="31">
        <f>+I23+J23+K23</f>
        <v>-4000000</v>
      </c>
    </row>
    <row r="24" spans="1:12" s="17" customFormat="1" ht="13.2" x14ac:dyDescent="0.25">
      <c r="A24" s="57" t="s">
        <v>82</v>
      </c>
      <c r="B24" s="69"/>
      <c r="C24" s="12"/>
      <c r="D24" s="13"/>
      <c r="E24" s="12"/>
      <c r="F24" s="12"/>
      <c r="G24" s="12"/>
      <c r="H24" s="12"/>
      <c r="I24" s="19">
        <f>+SUBTOTAL(9, I23)</f>
        <v>0</v>
      </c>
      <c r="J24" s="19">
        <f t="shared" ref="J24:L24" si="2">+SUBTOTAL(9, J23)</f>
        <v>0</v>
      </c>
      <c r="K24" s="19">
        <f t="shared" si="2"/>
        <v>-4000000</v>
      </c>
      <c r="L24" s="19">
        <f t="shared" si="2"/>
        <v>-4000000</v>
      </c>
    </row>
    <row r="25" spans="1:12" s="46" customFormat="1" ht="26.4" x14ac:dyDescent="0.3">
      <c r="A25" s="95" t="s">
        <v>127</v>
      </c>
      <c r="B25" s="96"/>
      <c r="C25" s="30" t="s">
        <v>29</v>
      </c>
      <c r="D25" s="29" t="s">
        <v>30</v>
      </c>
      <c r="E25" s="30" t="s">
        <v>16</v>
      </c>
      <c r="F25" s="55"/>
      <c r="G25" s="55"/>
      <c r="H25" s="29" t="s">
        <v>128</v>
      </c>
      <c r="I25" s="31">
        <v>0</v>
      </c>
      <c r="J25" s="31"/>
      <c r="K25" s="31">
        <v>-2475000</v>
      </c>
      <c r="L25" s="31">
        <f>+I25+J25+K25</f>
        <v>-2475000</v>
      </c>
    </row>
    <row r="26" spans="1:12" s="46" customFormat="1" ht="13.2" x14ac:dyDescent="0.3">
      <c r="A26" s="94" t="s">
        <v>129</v>
      </c>
      <c r="B26" s="97"/>
      <c r="C26" s="98"/>
      <c r="D26" s="84"/>
      <c r="E26" s="83"/>
      <c r="F26" s="83"/>
      <c r="G26" s="83"/>
      <c r="H26" s="83"/>
      <c r="I26" s="85">
        <f>+SUBTOTAL(9,I25)</f>
        <v>0</v>
      </c>
      <c r="J26" s="85">
        <f t="shared" ref="J26:L26" si="3">+SUBTOTAL(9,J25)</f>
        <v>0</v>
      </c>
      <c r="K26" s="85">
        <f t="shared" si="3"/>
        <v>-2475000</v>
      </c>
      <c r="L26" s="85">
        <f t="shared" si="3"/>
        <v>-2475000</v>
      </c>
    </row>
    <row r="27" spans="1:12" s="1" customFormat="1" ht="29.4" customHeight="1" x14ac:dyDescent="0.25">
      <c r="A27" s="102" t="s">
        <v>85</v>
      </c>
      <c r="B27" s="60" t="s">
        <v>87</v>
      </c>
      <c r="C27" s="30" t="s">
        <v>29</v>
      </c>
      <c r="D27" s="29" t="s">
        <v>30</v>
      </c>
      <c r="E27" s="30" t="s">
        <v>16</v>
      </c>
      <c r="F27" s="14"/>
      <c r="G27" s="14"/>
      <c r="H27" s="47" t="s">
        <v>92</v>
      </c>
      <c r="I27" s="31">
        <v>0</v>
      </c>
      <c r="J27" s="31"/>
      <c r="K27" s="31">
        <v>-950000</v>
      </c>
      <c r="L27" s="31">
        <f>+I27+J27+K27</f>
        <v>-950000</v>
      </c>
    </row>
    <row r="28" spans="1:12" s="1" customFormat="1" ht="29.4" customHeight="1" x14ac:dyDescent="0.25">
      <c r="A28" s="56"/>
      <c r="B28" s="60" t="s">
        <v>88</v>
      </c>
      <c r="C28" s="30" t="s">
        <v>29</v>
      </c>
      <c r="D28" s="29" t="s">
        <v>30</v>
      </c>
      <c r="E28" s="30" t="s">
        <v>16</v>
      </c>
      <c r="F28" s="14"/>
      <c r="G28" s="14"/>
      <c r="H28" s="47" t="s">
        <v>93</v>
      </c>
      <c r="I28" s="31">
        <v>0</v>
      </c>
      <c r="J28" s="31"/>
      <c r="K28" s="59">
        <v>-1400000</v>
      </c>
      <c r="L28" s="31">
        <f>+I28+J28+K28</f>
        <v>-1400000</v>
      </c>
    </row>
    <row r="29" spans="1:12" s="1" customFormat="1" ht="42" customHeight="1" x14ac:dyDescent="0.25">
      <c r="A29" s="56"/>
      <c r="B29" s="60" t="s">
        <v>89</v>
      </c>
      <c r="C29" s="30" t="s">
        <v>29</v>
      </c>
      <c r="D29" s="29" t="s">
        <v>30</v>
      </c>
      <c r="E29" s="30" t="s">
        <v>16</v>
      </c>
      <c r="F29" s="14"/>
      <c r="G29" s="14"/>
      <c r="H29" s="47" t="s">
        <v>94</v>
      </c>
      <c r="I29" s="31">
        <v>0</v>
      </c>
      <c r="J29" s="31"/>
      <c r="K29" s="31">
        <v>-440000</v>
      </c>
      <c r="L29" s="31">
        <f>+I29+J29+K29</f>
        <v>-440000</v>
      </c>
    </row>
    <row r="30" spans="1:12" s="17" customFormat="1" ht="13.2" x14ac:dyDescent="0.25">
      <c r="A30" s="21" t="s">
        <v>86</v>
      </c>
      <c r="B30" s="69"/>
      <c r="C30" s="12"/>
      <c r="D30" s="13"/>
      <c r="E30" s="12"/>
      <c r="F30" s="12"/>
      <c r="G30" s="12"/>
      <c r="H30" s="12"/>
      <c r="I30" s="19">
        <f>+SUBTOTAL(9, I27:I29)</f>
        <v>0</v>
      </c>
      <c r="J30" s="19">
        <f t="shared" ref="J30:L30" si="4">+SUBTOTAL(9, J27:J29)</f>
        <v>0</v>
      </c>
      <c r="K30" s="19">
        <f t="shared" si="4"/>
        <v>-2790000</v>
      </c>
      <c r="L30" s="19">
        <f t="shared" si="4"/>
        <v>-2790000</v>
      </c>
    </row>
    <row r="31" spans="1:12" s="45" customFormat="1" ht="40.200000000000003" customHeight="1" x14ac:dyDescent="0.3">
      <c r="A31" s="30" t="s">
        <v>90</v>
      </c>
      <c r="B31" s="60" t="s">
        <v>89</v>
      </c>
      <c r="C31" s="30" t="s">
        <v>29</v>
      </c>
      <c r="D31" s="29" t="s">
        <v>30</v>
      </c>
      <c r="E31" s="30" t="s">
        <v>16</v>
      </c>
      <c r="F31" s="30"/>
      <c r="G31" s="30"/>
      <c r="H31" s="47" t="s">
        <v>94</v>
      </c>
      <c r="I31" s="31">
        <v>0</v>
      </c>
      <c r="J31" s="31"/>
      <c r="K31" s="31">
        <v>-270000</v>
      </c>
      <c r="L31" s="31">
        <f>+I31+J31+K31</f>
        <v>-270000</v>
      </c>
    </row>
    <row r="32" spans="1:12" s="17" customFormat="1" ht="13.2" x14ac:dyDescent="0.25">
      <c r="A32" s="61" t="s">
        <v>91</v>
      </c>
      <c r="B32" s="15"/>
      <c r="C32" s="12"/>
      <c r="D32" s="13"/>
      <c r="E32" s="12"/>
      <c r="F32" s="12"/>
      <c r="G32" s="12"/>
      <c r="H32" s="12"/>
      <c r="I32" s="19">
        <f>+SUBTOTAL(9, I31)</f>
        <v>0</v>
      </c>
      <c r="J32" s="19">
        <f t="shared" ref="J32:L32" si="5">+SUBTOTAL(9, J31)</f>
        <v>0</v>
      </c>
      <c r="K32" s="19">
        <f t="shared" si="5"/>
        <v>-270000</v>
      </c>
      <c r="L32" s="19">
        <f t="shared" si="5"/>
        <v>-270000</v>
      </c>
    </row>
    <row r="33" spans="1:12" s="45" customFormat="1" ht="41.4" customHeight="1" x14ac:dyDescent="0.3">
      <c r="A33" s="30" t="s">
        <v>69</v>
      </c>
      <c r="B33" s="58" t="s">
        <v>96</v>
      </c>
      <c r="C33" s="30" t="s">
        <v>29</v>
      </c>
      <c r="D33" s="29" t="s">
        <v>30</v>
      </c>
      <c r="E33" s="30" t="s">
        <v>16</v>
      </c>
      <c r="F33" s="30"/>
      <c r="G33" s="30"/>
      <c r="H33" s="47" t="s">
        <v>95</v>
      </c>
      <c r="I33" s="31">
        <v>0</v>
      </c>
      <c r="J33" s="31"/>
      <c r="K33" s="31">
        <v>-900000</v>
      </c>
      <c r="L33" s="31">
        <f>+I33+J33+K33</f>
        <v>-900000</v>
      </c>
    </row>
    <row r="34" spans="1:12" s="17" customFormat="1" ht="13.2" x14ac:dyDescent="0.25">
      <c r="A34" s="32" t="s">
        <v>70</v>
      </c>
      <c r="B34" s="74"/>
      <c r="C34" s="12"/>
      <c r="D34" s="13"/>
      <c r="E34" s="12"/>
      <c r="F34" s="12"/>
      <c r="G34" s="12"/>
      <c r="H34" s="12"/>
      <c r="I34" s="19">
        <f>+SUBTOTAL(9, I33)</f>
        <v>0</v>
      </c>
      <c r="J34" s="19">
        <f t="shared" ref="J34:L34" si="6">+SUBTOTAL(9, J33)</f>
        <v>0</v>
      </c>
      <c r="K34" s="19">
        <f t="shared" si="6"/>
        <v>-900000</v>
      </c>
      <c r="L34" s="19">
        <f t="shared" si="6"/>
        <v>-900000</v>
      </c>
    </row>
    <row r="35" spans="1:12" s="46" customFormat="1" ht="26.4" x14ac:dyDescent="0.3">
      <c r="A35" s="47" t="s">
        <v>130</v>
      </c>
      <c r="B35" s="58" t="s">
        <v>100</v>
      </c>
      <c r="C35" s="30" t="s">
        <v>29</v>
      </c>
      <c r="D35" s="29" t="s">
        <v>30</v>
      </c>
      <c r="E35" s="30" t="s">
        <v>16</v>
      </c>
      <c r="F35" s="55"/>
      <c r="G35" s="55"/>
      <c r="H35" s="29" t="s">
        <v>132</v>
      </c>
      <c r="I35" s="31">
        <v>0</v>
      </c>
      <c r="J35" s="75"/>
      <c r="K35" s="31">
        <v>-1000000</v>
      </c>
      <c r="L35" s="31">
        <f>+I35+J35+K35</f>
        <v>-1000000</v>
      </c>
    </row>
    <row r="36" spans="1:12" s="78" customFormat="1" ht="13.2" x14ac:dyDescent="0.25">
      <c r="A36" s="101" t="s">
        <v>131</v>
      </c>
      <c r="B36" s="76"/>
      <c r="C36" s="20"/>
      <c r="D36" s="10"/>
      <c r="E36" s="20"/>
      <c r="F36" s="20"/>
      <c r="G36" s="20"/>
      <c r="H36" s="20"/>
      <c r="I36" s="77">
        <f>+SUBTOTAL(9, I35)</f>
        <v>0</v>
      </c>
      <c r="J36" s="77">
        <f t="shared" ref="J36:L36" si="7">+SUBTOTAL(9, J35)</f>
        <v>0</v>
      </c>
      <c r="K36" s="77">
        <f t="shared" si="7"/>
        <v>-1000000</v>
      </c>
      <c r="L36" s="77">
        <f t="shared" si="7"/>
        <v>-1000000</v>
      </c>
    </row>
    <row r="37" spans="1:12" s="78" customFormat="1" ht="26.4" x14ac:dyDescent="0.25">
      <c r="A37" s="47" t="s">
        <v>133</v>
      </c>
      <c r="B37" s="79"/>
      <c r="C37" s="49" t="s">
        <v>29</v>
      </c>
      <c r="D37" s="47" t="s">
        <v>30</v>
      </c>
      <c r="E37" s="49" t="s">
        <v>16</v>
      </c>
      <c r="F37" s="49" t="s">
        <v>14</v>
      </c>
      <c r="G37" s="49" t="s">
        <v>14</v>
      </c>
      <c r="H37" s="47" t="s">
        <v>134</v>
      </c>
      <c r="I37" s="48">
        <v>0</v>
      </c>
      <c r="J37" s="48"/>
      <c r="K37" s="48">
        <v>-50000</v>
      </c>
      <c r="L37" s="48">
        <f>+I37+J37+K37</f>
        <v>-50000</v>
      </c>
    </row>
    <row r="38" spans="1:12" s="78" customFormat="1" ht="13.2" x14ac:dyDescent="0.25">
      <c r="A38" s="106" t="s">
        <v>135</v>
      </c>
      <c r="B38" s="103"/>
      <c r="C38" s="104"/>
      <c r="D38" s="105"/>
      <c r="E38" s="104"/>
      <c r="F38" s="104"/>
      <c r="G38" s="104"/>
      <c r="H38" s="104"/>
      <c r="I38" s="77">
        <f>+SUBTOTAL(9,I37)</f>
        <v>0</v>
      </c>
      <c r="J38" s="77">
        <f t="shared" ref="J38:L38" si="8">+SUBTOTAL(9,J37)</f>
        <v>0</v>
      </c>
      <c r="K38" s="77">
        <f t="shared" si="8"/>
        <v>-50000</v>
      </c>
      <c r="L38" s="77">
        <f t="shared" si="8"/>
        <v>-50000</v>
      </c>
    </row>
    <row r="39" spans="1:12" s="90" customFormat="1" ht="26.4" x14ac:dyDescent="0.3">
      <c r="A39" s="117"/>
      <c r="B39" s="91" t="s">
        <v>113</v>
      </c>
      <c r="C39" s="30" t="s">
        <v>24</v>
      </c>
      <c r="D39" s="30" t="s">
        <v>25</v>
      </c>
      <c r="E39" s="30" t="s">
        <v>16</v>
      </c>
      <c r="F39" s="88"/>
      <c r="G39" s="88"/>
      <c r="H39" s="47" t="s">
        <v>99</v>
      </c>
      <c r="I39" s="59">
        <v>-1319000</v>
      </c>
      <c r="J39" s="89"/>
      <c r="K39" s="89"/>
      <c r="L39" s="48">
        <f>+I39+J39+K39</f>
        <v>-1319000</v>
      </c>
    </row>
    <row r="40" spans="1:12" s="54" customFormat="1" ht="43.5" customHeight="1" x14ac:dyDescent="0.3">
      <c r="A40" s="49"/>
      <c r="B40" s="79" t="s">
        <v>98</v>
      </c>
      <c r="C40" s="49" t="s">
        <v>29</v>
      </c>
      <c r="D40" s="47" t="s">
        <v>30</v>
      </c>
      <c r="E40" s="49" t="s">
        <v>16</v>
      </c>
      <c r="F40" s="49"/>
      <c r="G40" s="49"/>
      <c r="H40" s="47" t="s">
        <v>99</v>
      </c>
      <c r="I40" s="48">
        <f>-30963580-14907601.9999612</f>
        <v>-45871181.999961197</v>
      </c>
      <c r="J40" s="48"/>
      <c r="K40" s="48">
        <f>2475000+30363000+4000000+1000000+50000+3000000+261565+133250+900000+270000+950000+1400000+440000</f>
        <v>45242815</v>
      </c>
      <c r="L40" s="48">
        <f>+I40+J40+K40</f>
        <v>-628366.99996119738</v>
      </c>
    </row>
    <row r="41" spans="1:12" s="45" customFormat="1" ht="31.95" customHeight="1" x14ac:dyDescent="0.3">
      <c r="A41" s="30"/>
      <c r="B41" s="68" t="s">
        <v>79</v>
      </c>
      <c r="C41" s="30" t="s">
        <v>29</v>
      </c>
      <c r="D41" s="29" t="s">
        <v>30</v>
      </c>
      <c r="E41" s="30" t="s">
        <v>16</v>
      </c>
      <c r="F41" s="30" t="s">
        <v>35</v>
      </c>
      <c r="G41" s="30" t="s">
        <v>36</v>
      </c>
      <c r="H41" s="29" t="s">
        <v>99</v>
      </c>
      <c r="I41" s="53">
        <v>-2200000</v>
      </c>
      <c r="J41" s="53"/>
      <c r="K41" s="53">
        <v>2200000</v>
      </c>
      <c r="L41" s="31">
        <f>+I41+J41+K41</f>
        <v>0</v>
      </c>
    </row>
    <row r="42" spans="1:12" s="45" customFormat="1" ht="30" customHeight="1" x14ac:dyDescent="0.3">
      <c r="A42" s="30"/>
      <c r="B42" s="70" t="s">
        <v>112</v>
      </c>
      <c r="C42" s="30" t="s">
        <v>31</v>
      </c>
      <c r="D42" s="29" t="s">
        <v>32</v>
      </c>
      <c r="E42" s="30"/>
      <c r="F42" s="30"/>
      <c r="G42" s="30"/>
      <c r="H42" s="29" t="s">
        <v>99</v>
      </c>
      <c r="I42" s="53">
        <v>-262694.99999879999</v>
      </c>
      <c r="J42" s="53"/>
      <c r="K42" s="53"/>
      <c r="L42" s="31">
        <f>+I42+J42+K42</f>
        <v>-262694.99999879999</v>
      </c>
    </row>
    <row r="43" spans="1:12" s="17" customFormat="1" ht="13.2" x14ac:dyDescent="0.25">
      <c r="A43" s="21" t="s">
        <v>33</v>
      </c>
      <c r="B43" s="69"/>
      <c r="C43" s="22"/>
      <c r="D43" s="13"/>
      <c r="E43" s="12"/>
      <c r="F43" s="12"/>
      <c r="G43" s="12"/>
      <c r="H43" s="12"/>
      <c r="I43" s="19">
        <f>+SUBTOTAL(9, I39:I42)</f>
        <v>-49652876.999959998</v>
      </c>
      <c r="J43" s="19">
        <f t="shared" ref="J43:L43" si="9">+SUBTOTAL(9, J39:J42)</f>
        <v>0</v>
      </c>
      <c r="K43" s="19">
        <f t="shared" si="9"/>
        <v>47442815</v>
      </c>
      <c r="L43" s="19">
        <f t="shared" si="9"/>
        <v>-2210061.9999599974</v>
      </c>
    </row>
    <row r="44" spans="1:12" s="45" customFormat="1" ht="32.4" customHeight="1" x14ac:dyDescent="0.3">
      <c r="A44" s="30" t="s">
        <v>34</v>
      </c>
      <c r="B44" s="73" t="s">
        <v>97</v>
      </c>
      <c r="C44" s="30" t="s">
        <v>29</v>
      </c>
      <c r="D44" s="29" t="s">
        <v>30</v>
      </c>
      <c r="E44" s="30" t="s">
        <v>16</v>
      </c>
      <c r="F44" s="30"/>
      <c r="G44" s="30"/>
      <c r="H44" s="29" t="s">
        <v>74</v>
      </c>
      <c r="I44" s="48">
        <f>-538000-14920000</f>
        <v>-15458000</v>
      </c>
      <c r="J44" s="48"/>
      <c r="K44" s="48">
        <f>-32563000+2200000</f>
        <v>-30363000</v>
      </c>
      <c r="L44" s="31">
        <f t="shared" ref="L44:L55" si="10">+I44+J44+K44</f>
        <v>-45821000</v>
      </c>
    </row>
    <row r="45" spans="1:12" s="54" customFormat="1" ht="32.4" customHeight="1" x14ac:dyDescent="0.3">
      <c r="A45" s="49"/>
      <c r="B45" s="73"/>
      <c r="C45" s="49" t="s">
        <v>29</v>
      </c>
      <c r="D45" s="47" t="s">
        <v>30</v>
      </c>
      <c r="E45" s="49" t="s">
        <v>16</v>
      </c>
      <c r="F45" s="49" t="s">
        <v>35</v>
      </c>
      <c r="G45" s="49" t="s">
        <v>36</v>
      </c>
      <c r="H45" s="47" t="s">
        <v>138</v>
      </c>
      <c r="I45" s="48">
        <v>0</v>
      </c>
      <c r="J45" s="48"/>
      <c r="K45" s="48">
        <v>-2200000</v>
      </c>
      <c r="L45" s="48">
        <f t="shared" si="10"/>
        <v>-2200000</v>
      </c>
    </row>
    <row r="46" spans="1:12" s="45" customFormat="1" ht="30" customHeight="1" x14ac:dyDescent="0.3">
      <c r="A46" s="30"/>
      <c r="B46" s="68" t="s">
        <v>37</v>
      </c>
      <c r="C46" s="30" t="s">
        <v>29</v>
      </c>
      <c r="D46" s="29" t="s">
        <v>30</v>
      </c>
      <c r="E46" s="30" t="s">
        <v>16</v>
      </c>
      <c r="F46" s="30"/>
      <c r="G46" s="30"/>
      <c r="H46" s="99" t="s">
        <v>73</v>
      </c>
      <c r="I46" s="59">
        <v>-999636.10059039993</v>
      </c>
      <c r="J46" s="100"/>
      <c r="K46" s="31"/>
      <c r="L46" s="31">
        <f t="shared" si="10"/>
        <v>-999636.10059039993</v>
      </c>
    </row>
    <row r="47" spans="1:12" s="45" customFormat="1" ht="29.25" customHeight="1" x14ac:dyDescent="0.3">
      <c r="A47" s="30"/>
      <c r="B47" s="68" t="s">
        <v>38</v>
      </c>
      <c r="C47" s="30" t="s">
        <v>43</v>
      </c>
      <c r="D47" s="29" t="s">
        <v>44</v>
      </c>
      <c r="E47" s="30" t="s">
        <v>16</v>
      </c>
      <c r="F47" s="30" t="s">
        <v>40</v>
      </c>
      <c r="G47" s="30" t="s">
        <v>41</v>
      </c>
      <c r="H47" s="29" t="s">
        <v>75</v>
      </c>
      <c r="I47" s="31">
        <v>-22563.828000000001</v>
      </c>
      <c r="J47" s="31"/>
      <c r="K47" s="31"/>
      <c r="L47" s="31">
        <f t="shared" si="10"/>
        <v>-22563.828000000001</v>
      </c>
    </row>
    <row r="48" spans="1:12" s="45" customFormat="1" ht="26.4" x14ac:dyDescent="0.3">
      <c r="A48" s="30"/>
      <c r="B48" s="68" t="s">
        <v>45</v>
      </c>
      <c r="C48" s="30" t="s">
        <v>43</v>
      </c>
      <c r="D48" s="29" t="s">
        <v>44</v>
      </c>
      <c r="E48" s="30" t="s">
        <v>16</v>
      </c>
      <c r="F48" s="30"/>
      <c r="G48" s="30"/>
      <c r="H48" s="29" t="s">
        <v>77</v>
      </c>
      <c r="I48" s="31">
        <f>-248899-10614990-471996</f>
        <v>-11335885</v>
      </c>
      <c r="J48" s="31"/>
      <c r="K48" s="31"/>
      <c r="L48" s="31">
        <f t="shared" si="10"/>
        <v>-11335885</v>
      </c>
    </row>
    <row r="49" spans="1:12" s="45" customFormat="1" ht="26.4" x14ac:dyDescent="0.3">
      <c r="A49" s="30"/>
      <c r="B49" s="68" t="s">
        <v>37</v>
      </c>
      <c r="C49" s="30" t="s">
        <v>43</v>
      </c>
      <c r="D49" s="29" t="s">
        <v>44</v>
      </c>
      <c r="E49" s="30" t="s">
        <v>16</v>
      </c>
      <c r="F49" s="30" t="s">
        <v>14</v>
      </c>
      <c r="G49" s="30" t="s">
        <v>14</v>
      </c>
      <c r="H49" s="29" t="s">
        <v>73</v>
      </c>
      <c r="I49" s="31">
        <f>-2*999636</f>
        <v>-1999272</v>
      </c>
      <c r="J49" s="31"/>
      <c r="K49" s="31"/>
      <c r="L49" s="31">
        <f t="shared" si="10"/>
        <v>-1999272</v>
      </c>
    </row>
    <row r="50" spans="1:12" s="45" customFormat="1" ht="42" customHeight="1" x14ac:dyDescent="0.3">
      <c r="A50" s="30"/>
      <c r="B50" s="68" t="s">
        <v>46</v>
      </c>
      <c r="C50" s="30" t="s">
        <v>47</v>
      </c>
      <c r="D50" s="29" t="s">
        <v>48</v>
      </c>
      <c r="E50" s="30" t="s">
        <v>16</v>
      </c>
      <c r="F50" s="30" t="s">
        <v>49</v>
      </c>
      <c r="G50" s="30" t="s">
        <v>50</v>
      </c>
      <c r="H50" s="30" t="s">
        <v>26</v>
      </c>
      <c r="I50" s="31">
        <v>-1500000</v>
      </c>
      <c r="J50" s="31"/>
      <c r="K50" s="31"/>
      <c r="L50" s="31">
        <f t="shared" si="10"/>
        <v>-1500000</v>
      </c>
    </row>
    <row r="51" spans="1:12" s="45" customFormat="1" ht="42.75" customHeight="1" x14ac:dyDescent="0.3">
      <c r="A51" s="30"/>
      <c r="B51" s="68" t="s">
        <v>51</v>
      </c>
      <c r="C51" s="30" t="s">
        <v>47</v>
      </c>
      <c r="D51" s="29" t="s">
        <v>48</v>
      </c>
      <c r="E51" s="30" t="s">
        <v>16</v>
      </c>
      <c r="F51" s="30"/>
      <c r="G51" s="30"/>
      <c r="H51" s="29" t="s">
        <v>76</v>
      </c>
      <c r="I51" s="31">
        <v>-5583981.9999799998</v>
      </c>
      <c r="J51" s="31"/>
      <c r="K51" s="31"/>
      <c r="L51" s="31">
        <f t="shared" si="10"/>
        <v>-5583981.9999799998</v>
      </c>
    </row>
    <row r="52" spans="1:12" s="45" customFormat="1" ht="39" customHeight="1" x14ac:dyDescent="0.3">
      <c r="A52" s="30"/>
      <c r="B52" s="68" t="s">
        <v>37</v>
      </c>
      <c r="C52" s="30" t="s">
        <v>47</v>
      </c>
      <c r="D52" s="29" t="s">
        <v>48</v>
      </c>
      <c r="E52" s="30" t="s">
        <v>16</v>
      </c>
      <c r="F52" s="30"/>
      <c r="G52" s="30"/>
      <c r="H52" s="29" t="s">
        <v>73</v>
      </c>
      <c r="I52" s="31">
        <v>-999636.10059039993</v>
      </c>
      <c r="J52" s="31"/>
      <c r="K52" s="31"/>
      <c r="L52" s="31">
        <f t="shared" si="10"/>
        <v>-999636.10059039993</v>
      </c>
    </row>
    <row r="53" spans="1:12" s="45" customFormat="1" ht="29.25" customHeight="1" x14ac:dyDescent="0.3">
      <c r="A53" s="30"/>
      <c r="B53" s="68" t="s">
        <v>38</v>
      </c>
      <c r="C53" s="30" t="s">
        <v>104</v>
      </c>
      <c r="D53" s="29" t="s">
        <v>39</v>
      </c>
      <c r="E53" s="30" t="s">
        <v>16</v>
      </c>
      <c r="F53" s="30" t="s">
        <v>40</v>
      </c>
      <c r="G53" s="30" t="s">
        <v>41</v>
      </c>
      <c r="H53" s="29" t="s">
        <v>75</v>
      </c>
      <c r="I53" s="31">
        <v>-794.17200000000003</v>
      </c>
      <c r="J53" s="31"/>
      <c r="K53" s="31"/>
      <c r="L53" s="31">
        <f t="shared" si="10"/>
        <v>-794.17200000000003</v>
      </c>
    </row>
    <row r="54" spans="1:12" s="45" customFormat="1" ht="26.4" x14ac:dyDescent="0.3">
      <c r="A54" s="30"/>
      <c r="B54" s="68" t="s">
        <v>42</v>
      </c>
      <c r="C54" s="30" t="s">
        <v>104</v>
      </c>
      <c r="D54" s="29" t="s">
        <v>39</v>
      </c>
      <c r="E54" s="30" t="s">
        <v>16</v>
      </c>
      <c r="F54" s="30"/>
      <c r="G54" s="30"/>
      <c r="H54" s="29" t="s">
        <v>76</v>
      </c>
      <c r="I54" s="31">
        <f>-8500000-1630000</f>
        <v>-10130000</v>
      </c>
      <c r="J54" s="31"/>
      <c r="K54" s="31"/>
      <c r="L54" s="31">
        <f t="shared" si="10"/>
        <v>-10130000</v>
      </c>
    </row>
    <row r="55" spans="1:12" s="45" customFormat="1" ht="26.4" x14ac:dyDescent="0.3">
      <c r="A55" s="30"/>
      <c r="B55" s="68" t="s">
        <v>37</v>
      </c>
      <c r="C55" s="30" t="s">
        <v>104</v>
      </c>
      <c r="D55" s="29" t="s">
        <v>39</v>
      </c>
      <c r="E55" s="30" t="s">
        <v>16</v>
      </c>
      <c r="F55" s="30"/>
      <c r="G55" s="30"/>
      <c r="H55" s="29" t="s">
        <v>73</v>
      </c>
      <c r="I55" s="31">
        <v>-999636.10059039993</v>
      </c>
      <c r="J55" s="31"/>
      <c r="K55" s="31"/>
      <c r="L55" s="31">
        <f t="shared" si="10"/>
        <v>-999636.10059039993</v>
      </c>
    </row>
    <row r="56" spans="1:12" s="17" customFormat="1" ht="13.2" x14ac:dyDescent="0.25">
      <c r="A56" s="23" t="s">
        <v>52</v>
      </c>
      <c r="B56" s="69"/>
      <c r="C56" s="22"/>
      <c r="D56" s="13"/>
      <c r="E56" s="12"/>
      <c r="F56" s="12"/>
      <c r="G56" s="12"/>
      <c r="H56" s="12"/>
      <c r="I56" s="19">
        <f>+SUBTOTAL(9, I44:I55)</f>
        <v>-49029405.301751204</v>
      </c>
      <c r="J56" s="19">
        <f t="shared" ref="J56:L56" si="11">+SUBTOTAL(9, J44:J55)</f>
        <v>0</v>
      </c>
      <c r="K56" s="19">
        <f t="shared" si="11"/>
        <v>-32563000</v>
      </c>
      <c r="L56" s="19">
        <f t="shared" si="11"/>
        <v>-81592405.301751196</v>
      </c>
    </row>
    <row r="57" spans="1:12" s="17" customFormat="1" ht="26.4" x14ac:dyDescent="0.25">
      <c r="A57" s="49" t="s">
        <v>53</v>
      </c>
      <c r="B57" s="93"/>
      <c r="C57" s="30" t="s">
        <v>24</v>
      </c>
      <c r="D57" s="29" t="s">
        <v>25</v>
      </c>
      <c r="E57" s="30" t="s">
        <v>16</v>
      </c>
      <c r="F57" s="30" t="s">
        <v>35</v>
      </c>
      <c r="G57" s="30" t="s">
        <v>36</v>
      </c>
      <c r="H57" s="30" t="s">
        <v>124</v>
      </c>
      <c r="I57" s="31">
        <v>0</v>
      </c>
      <c r="J57" s="31"/>
      <c r="K57" s="31">
        <v>-25000</v>
      </c>
      <c r="L57" s="31">
        <f t="shared" ref="L57:L63" si="12">+I57+J57+K57</f>
        <v>-25000</v>
      </c>
    </row>
    <row r="58" spans="1:12" s="17" customFormat="1" ht="26.4" x14ac:dyDescent="0.25">
      <c r="A58" s="113"/>
      <c r="B58" s="93"/>
      <c r="C58" s="30" t="s">
        <v>24</v>
      </c>
      <c r="D58" s="29" t="s">
        <v>25</v>
      </c>
      <c r="E58" s="30" t="s">
        <v>16</v>
      </c>
      <c r="F58" s="30"/>
      <c r="G58" s="30"/>
      <c r="H58" s="29" t="s">
        <v>125</v>
      </c>
      <c r="I58" s="31">
        <v>0</v>
      </c>
      <c r="J58" s="31"/>
      <c r="K58" s="31">
        <v>-136099</v>
      </c>
      <c r="L58" s="31">
        <f t="shared" si="12"/>
        <v>-136099</v>
      </c>
    </row>
    <row r="59" spans="1:12" s="54" customFormat="1" ht="28.5" customHeight="1" x14ac:dyDescent="0.3">
      <c r="A59" s="49"/>
      <c r="B59" s="68" t="s">
        <v>54</v>
      </c>
      <c r="C59" s="49" t="s">
        <v>29</v>
      </c>
      <c r="D59" s="47" t="s">
        <v>30</v>
      </c>
      <c r="E59" s="49" t="s">
        <v>16</v>
      </c>
      <c r="F59" s="49" t="s">
        <v>14</v>
      </c>
      <c r="G59" s="49" t="s">
        <v>14</v>
      </c>
      <c r="H59" s="47" t="s">
        <v>55</v>
      </c>
      <c r="I59" s="48">
        <v>-258000</v>
      </c>
      <c r="J59" s="48"/>
      <c r="K59" s="48">
        <f>-261565-387000</f>
        <v>-648565</v>
      </c>
      <c r="L59" s="31">
        <f t="shared" si="12"/>
        <v>-906565</v>
      </c>
    </row>
    <row r="60" spans="1:12" s="45" customFormat="1" ht="26.4" x14ac:dyDescent="0.3">
      <c r="A60" s="29"/>
      <c r="B60" s="70" t="s">
        <v>28</v>
      </c>
      <c r="C60" s="30" t="s">
        <v>104</v>
      </c>
      <c r="D60" s="29" t="s">
        <v>39</v>
      </c>
      <c r="E60" s="30" t="s">
        <v>16</v>
      </c>
      <c r="F60" s="30"/>
      <c r="G60" s="30"/>
      <c r="H60" s="47" t="s">
        <v>55</v>
      </c>
      <c r="I60" s="31">
        <v>-387000</v>
      </c>
      <c r="J60" s="31"/>
      <c r="K60" s="31">
        <v>387000</v>
      </c>
      <c r="L60" s="31">
        <f t="shared" si="12"/>
        <v>0</v>
      </c>
    </row>
    <row r="61" spans="1:12" s="45" customFormat="1" ht="26.4" x14ac:dyDescent="0.3">
      <c r="A61" s="29"/>
      <c r="B61" s="70"/>
      <c r="C61" s="30" t="s">
        <v>29</v>
      </c>
      <c r="D61" s="29" t="s">
        <v>30</v>
      </c>
      <c r="E61" s="30" t="s">
        <v>16</v>
      </c>
      <c r="F61" s="30"/>
      <c r="G61" s="30"/>
      <c r="H61" s="29" t="s">
        <v>80</v>
      </c>
      <c r="I61" s="30">
        <v>0</v>
      </c>
      <c r="J61" s="31"/>
      <c r="K61" s="31">
        <v>-3000000</v>
      </c>
      <c r="L61" s="31">
        <f t="shared" si="12"/>
        <v>-3000000</v>
      </c>
    </row>
    <row r="62" spans="1:12" s="45" customFormat="1" ht="26.4" x14ac:dyDescent="0.3">
      <c r="A62" s="29"/>
      <c r="B62" s="70"/>
      <c r="C62" s="30" t="s">
        <v>29</v>
      </c>
      <c r="D62" s="29" t="s">
        <v>30</v>
      </c>
      <c r="E62" s="30" t="s">
        <v>16</v>
      </c>
      <c r="F62" s="30"/>
      <c r="G62" s="30"/>
      <c r="H62" s="29" t="s">
        <v>136</v>
      </c>
      <c r="I62" s="30">
        <v>0</v>
      </c>
      <c r="J62" s="31"/>
      <c r="K62" s="31">
        <v>-133250</v>
      </c>
      <c r="L62" s="31">
        <f t="shared" si="12"/>
        <v>-133250</v>
      </c>
    </row>
    <row r="63" spans="1:12" s="45" customFormat="1" ht="26.4" x14ac:dyDescent="0.3">
      <c r="A63" s="114"/>
      <c r="B63" s="68" t="s">
        <v>56</v>
      </c>
      <c r="C63" s="30" t="s">
        <v>104</v>
      </c>
      <c r="D63" s="29" t="s">
        <v>39</v>
      </c>
      <c r="E63" s="30" t="s">
        <v>16</v>
      </c>
      <c r="F63" s="30"/>
      <c r="G63" s="30"/>
      <c r="H63" s="29" t="s">
        <v>20</v>
      </c>
      <c r="I63" s="48">
        <v>-179000</v>
      </c>
      <c r="J63" s="48"/>
      <c r="K63" s="48"/>
      <c r="L63" s="31">
        <f t="shared" si="12"/>
        <v>-179000</v>
      </c>
    </row>
    <row r="64" spans="1:12" s="17" customFormat="1" ht="13.2" x14ac:dyDescent="0.25">
      <c r="A64" s="24" t="s">
        <v>57</v>
      </c>
      <c r="B64" s="71"/>
      <c r="C64" s="12"/>
      <c r="D64" s="13"/>
      <c r="E64" s="12"/>
      <c r="F64" s="12"/>
      <c r="G64" s="12"/>
      <c r="H64" s="12"/>
      <c r="I64" s="19">
        <f>+SUBTOTAL(9, I57:I63)</f>
        <v>-824000</v>
      </c>
      <c r="J64" s="19">
        <f t="shared" ref="J64:L64" si="13">+SUBTOTAL(9, J57:J63)</f>
        <v>0</v>
      </c>
      <c r="K64" s="19">
        <f t="shared" si="13"/>
        <v>-3555914</v>
      </c>
      <c r="L64" s="19">
        <f t="shared" si="13"/>
        <v>-4379914</v>
      </c>
    </row>
    <row r="65" spans="1:12" s="46" customFormat="1" ht="26.4" x14ac:dyDescent="0.3">
      <c r="A65" s="47" t="s">
        <v>58</v>
      </c>
      <c r="B65" s="68" t="s">
        <v>59</v>
      </c>
      <c r="C65" s="30" t="s">
        <v>104</v>
      </c>
      <c r="D65" s="29" t="s">
        <v>39</v>
      </c>
      <c r="E65" s="30" t="s">
        <v>16</v>
      </c>
      <c r="F65" s="30"/>
      <c r="G65" s="30"/>
      <c r="H65" s="29" t="s">
        <v>20</v>
      </c>
      <c r="I65" s="31">
        <v>-390000</v>
      </c>
      <c r="J65" s="31"/>
      <c r="K65" s="31"/>
      <c r="L65" s="31">
        <f>+I65+J65+K65</f>
        <v>-390000</v>
      </c>
    </row>
    <row r="66" spans="1:12" s="17" customFormat="1" ht="14.4" customHeight="1" x14ac:dyDescent="0.25">
      <c r="A66" s="122" t="s">
        <v>60</v>
      </c>
      <c r="B66" s="123"/>
      <c r="C66" s="10"/>
      <c r="D66" s="10"/>
      <c r="E66" s="12"/>
      <c r="F66" s="12"/>
      <c r="G66" s="12"/>
      <c r="H66" s="12"/>
      <c r="I66" s="19">
        <f>+SUBTOTAL(9,I65)</f>
        <v>-390000</v>
      </c>
      <c r="J66" s="19">
        <f t="shared" ref="J66:L66" si="14">+SUBTOTAL(9,J65)</f>
        <v>0</v>
      </c>
      <c r="K66" s="19">
        <f t="shared" si="14"/>
        <v>0</v>
      </c>
      <c r="L66" s="19">
        <f t="shared" si="14"/>
        <v>-390000</v>
      </c>
    </row>
    <row r="67" spans="1:12" s="45" customFormat="1" ht="26.4" x14ac:dyDescent="0.3">
      <c r="A67" s="30" t="s">
        <v>61</v>
      </c>
      <c r="B67" s="70" t="s">
        <v>62</v>
      </c>
      <c r="C67" s="30" t="s">
        <v>43</v>
      </c>
      <c r="D67" s="29" t="s">
        <v>44</v>
      </c>
      <c r="E67" s="30" t="s">
        <v>16</v>
      </c>
      <c r="F67" s="30"/>
      <c r="G67" s="30"/>
      <c r="H67" s="29" t="s">
        <v>78</v>
      </c>
      <c r="I67" s="48">
        <v>-360000</v>
      </c>
      <c r="J67" s="48"/>
      <c r="K67" s="48"/>
      <c r="L67" s="31">
        <f>+I67+J67+K67</f>
        <v>-360000</v>
      </c>
    </row>
    <row r="68" spans="1:12" s="17" customFormat="1" ht="13.2" x14ac:dyDescent="0.25">
      <c r="A68" s="12" t="s">
        <v>63</v>
      </c>
      <c r="B68" s="16"/>
      <c r="C68" s="12"/>
      <c r="D68" s="13"/>
      <c r="E68" s="12"/>
      <c r="F68" s="12"/>
      <c r="G68" s="12"/>
      <c r="H68" s="12"/>
      <c r="I68" s="25">
        <f>+SUBTOTAL(9, I67)</f>
        <v>-360000</v>
      </c>
      <c r="J68" s="25">
        <f t="shared" ref="J68:L68" si="15">+SUBTOTAL(9, J67)</f>
        <v>0</v>
      </c>
      <c r="K68" s="25">
        <f t="shared" si="15"/>
        <v>0</v>
      </c>
      <c r="L68" s="25">
        <f t="shared" si="15"/>
        <v>-360000</v>
      </c>
    </row>
    <row r="69" spans="1:12" s="41" customFormat="1" ht="25.95" customHeight="1" x14ac:dyDescent="0.3">
      <c r="A69" s="49" t="s">
        <v>64</v>
      </c>
      <c r="B69" s="115" t="s">
        <v>65</v>
      </c>
      <c r="C69" s="30" t="s">
        <v>29</v>
      </c>
      <c r="D69" s="29" t="s">
        <v>30</v>
      </c>
      <c r="E69" s="30" t="s">
        <v>16</v>
      </c>
      <c r="F69" s="34"/>
      <c r="G69" s="34"/>
      <c r="H69" s="29" t="s">
        <v>66</v>
      </c>
      <c r="I69" s="31">
        <v>-185000</v>
      </c>
      <c r="J69" s="31"/>
      <c r="K69" s="31"/>
      <c r="L69" s="31">
        <f>+I69+J69+K69</f>
        <v>-185000</v>
      </c>
    </row>
    <row r="70" spans="1:12" x14ac:dyDescent="0.3">
      <c r="A70" s="20" t="s">
        <v>67</v>
      </c>
      <c r="B70" s="67"/>
      <c r="C70" s="26"/>
      <c r="D70" s="26"/>
      <c r="E70" s="26"/>
      <c r="F70" s="26"/>
      <c r="G70" s="26"/>
      <c r="H70" s="26"/>
      <c r="I70" s="27">
        <f>+SUBTOTAL(9, I69:I69)</f>
        <v>-185000</v>
      </c>
      <c r="J70" s="27">
        <f>+SUBTOTAL(9, J69:J69)</f>
        <v>0</v>
      </c>
      <c r="K70" s="27">
        <f>+SUBTOTAL(9, K69:K69)</f>
        <v>0</v>
      </c>
      <c r="L70" s="27">
        <f>+SUBTOTAL(9, L69:L69)</f>
        <v>-185000</v>
      </c>
    </row>
    <row r="71" spans="1:12" s="45" customFormat="1" ht="26.4" x14ac:dyDescent="0.3">
      <c r="A71" s="30" t="s">
        <v>105</v>
      </c>
      <c r="B71" s="29"/>
      <c r="C71" s="30" t="s">
        <v>106</v>
      </c>
      <c r="D71" s="29" t="s">
        <v>107</v>
      </c>
      <c r="E71" s="30" t="s">
        <v>16</v>
      </c>
      <c r="F71" s="30"/>
      <c r="G71" s="30"/>
      <c r="H71" s="29" t="s">
        <v>108</v>
      </c>
      <c r="I71" s="31">
        <v>-18000</v>
      </c>
      <c r="J71" s="31"/>
      <c r="K71" s="31"/>
      <c r="L71" s="116">
        <f>+I71+J71+K71</f>
        <v>-18000</v>
      </c>
    </row>
    <row r="72" spans="1:12" s="45" customFormat="1" ht="13.2" x14ac:dyDescent="0.25">
      <c r="A72" s="12" t="s">
        <v>109</v>
      </c>
      <c r="B72" s="84"/>
      <c r="C72" s="83"/>
      <c r="D72" s="84"/>
      <c r="E72" s="83"/>
      <c r="F72" s="83"/>
      <c r="G72" s="83"/>
      <c r="H72" s="83"/>
      <c r="I72" s="85">
        <f>+SUBTOTAL(9,I71)</f>
        <v>-18000</v>
      </c>
      <c r="J72" s="85">
        <f t="shared" ref="J72:L72" si="16">+SUBTOTAL(9,J71)</f>
        <v>0</v>
      </c>
      <c r="K72" s="85">
        <f t="shared" si="16"/>
        <v>0</v>
      </c>
      <c r="L72" s="85">
        <f t="shared" si="16"/>
        <v>-18000</v>
      </c>
    </row>
    <row r="73" spans="1:12" s="41" customFormat="1" ht="26.4" x14ac:dyDescent="0.3">
      <c r="A73" s="34"/>
      <c r="B73" s="70" t="s">
        <v>114</v>
      </c>
      <c r="C73" s="30" t="s">
        <v>115</v>
      </c>
      <c r="D73" s="29" t="s">
        <v>116</v>
      </c>
      <c r="E73" s="30" t="s">
        <v>16</v>
      </c>
      <c r="F73" s="30" t="s">
        <v>117</v>
      </c>
      <c r="G73" s="30" t="s">
        <v>118</v>
      </c>
      <c r="H73" s="29" t="s">
        <v>20</v>
      </c>
      <c r="I73" s="31">
        <v>-300000</v>
      </c>
      <c r="J73" s="34"/>
      <c r="K73" s="34"/>
      <c r="L73" s="116">
        <f>+I73+J73+K73</f>
        <v>-300000</v>
      </c>
    </row>
    <row r="74" spans="1:12" s="41" customFormat="1" ht="26.4" x14ac:dyDescent="0.3">
      <c r="A74" s="34"/>
      <c r="B74" s="70" t="s">
        <v>119</v>
      </c>
      <c r="C74" s="30" t="s">
        <v>120</v>
      </c>
      <c r="D74" s="29" t="s">
        <v>121</v>
      </c>
      <c r="E74" s="30" t="s">
        <v>16</v>
      </c>
      <c r="F74" s="30" t="s">
        <v>117</v>
      </c>
      <c r="G74" s="30" t="s">
        <v>118</v>
      </c>
      <c r="H74" s="29" t="s">
        <v>20</v>
      </c>
      <c r="I74" s="31">
        <v>-200000</v>
      </c>
      <c r="J74" s="34"/>
      <c r="K74" s="34"/>
      <c r="L74" s="116">
        <f>+I74+J74+K74</f>
        <v>-200000</v>
      </c>
    </row>
    <row r="75" spans="1:12" x14ac:dyDescent="0.3">
      <c r="A75" s="20" t="s">
        <v>122</v>
      </c>
      <c r="B75" s="67"/>
      <c r="C75" s="26"/>
      <c r="D75" s="26"/>
      <c r="E75" s="26"/>
      <c r="F75" s="26"/>
      <c r="G75" s="26"/>
      <c r="H75" s="26"/>
      <c r="I75" s="19">
        <f>+SUBTOTAL(9,I73:I74)</f>
        <v>-500000</v>
      </c>
      <c r="J75" s="19">
        <f t="shared" ref="J75:L75" si="17">+SUBTOTAL(9,J73:J74)</f>
        <v>0</v>
      </c>
      <c r="K75" s="19">
        <f t="shared" si="17"/>
        <v>0</v>
      </c>
      <c r="L75" s="19">
        <f t="shared" si="17"/>
        <v>-500000</v>
      </c>
    </row>
  </sheetData>
  <autoFilter ref="A16:L75" xr:uid="{F306C644-7FEA-4119-BB74-5BC0BECC31FA}"/>
  <mergeCells count="5">
    <mergeCell ref="H2:L3"/>
    <mergeCell ref="G10:H10"/>
    <mergeCell ref="A22:C22"/>
    <mergeCell ref="A66:B66"/>
    <mergeCell ref="A5:E6"/>
  </mergeCells>
  <phoneticPr fontId="20" type="noConversion"/>
  <pageMargins left="0.31496062992125984" right="0.31496062992125984" top="0.27559055118110237" bottom="0.51181102362204722" header="0.31496062992125984" footer="0.31496062992125984"/>
  <pageSetup paperSize="9" scale="79" fitToHeight="0" orientation="landscape" r:id="rId1"/>
  <headerFooter>
    <oddFooter>Lk &amp;P &amp;N-st</oddFooter>
  </headerFooter>
  <customProperties>
    <customPr name="EpmWorksheetKeyString_GUID" r:id="rId2"/>
  </customPropertie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Lisa 7 MKM_toetused</vt:lpstr>
      <vt:lpstr>'Lisa 7 MKM_toetused'!Prindiala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</cp:lastModifiedBy>
  <dcterms:created xsi:type="dcterms:W3CDTF">2022-12-30T15:09:08Z</dcterms:created>
  <dcterms:modified xsi:type="dcterms:W3CDTF">2024-01-19T07:24:29Z</dcterms:modified>
</cp:coreProperties>
</file>